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06D583A-FE09-4785-BBFD-FCCDF2DFDB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negocios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4" l="1"/>
  <c r="K28" i="4" l="1"/>
  <c r="K29" i="4" s="1"/>
  <c r="I29" i="4" s="1"/>
  <c r="K70" i="4"/>
  <c r="K71" i="4" s="1"/>
  <c r="K72" i="4" s="1"/>
  <c r="I70" i="4"/>
  <c r="J70" i="4" s="1"/>
  <c r="H28" i="4"/>
  <c r="G124" i="4"/>
  <c r="I124" i="4" s="1"/>
  <c r="I89" i="4"/>
  <c r="I90" i="4"/>
  <c r="I91" i="4"/>
  <c r="I92" i="4"/>
  <c r="I94" i="4"/>
  <c r="I99" i="4"/>
  <c r="I101" i="4"/>
  <c r="I102" i="4"/>
  <c r="I103" i="4"/>
  <c r="I104" i="4"/>
  <c r="I105" i="4"/>
  <c r="I106" i="4"/>
  <c r="I107" i="4"/>
  <c r="I108" i="4"/>
  <c r="I109" i="4"/>
  <c r="I110" i="4"/>
  <c r="J107" i="4" s="1"/>
  <c r="I111" i="4"/>
  <c r="I112" i="4"/>
  <c r="I113" i="4"/>
  <c r="I114" i="4"/>
  <c r="I115" i="4"/>
  <c r="I116" i="4"/>
  <c r="I117" i="4"/>
  <c r="I118" i="4"/>
  <c r="I122" i="4"/>
  <c r="I123" i="4"/>
  <c r="I125" i="4"/>
  <c r="I132" i="4"/>
  <c r="I135" i="4" s="1"/>
  <c r="F73" i="4" s="1"/>
  <c r="I133" i="4"/>
  <c r="I134" i="4"/>
  <c r="G94" i="4"/>
  <c r="F34" i="4"/>
  <c r="H34" i="4" s="1"/>
  <c r="H76" i="4"/>
  <c r="F76" i="4"/>
  <c r="L28" i="4"/>
  <c r="L29" i="4" s="1"/>
  <c r="F31" i="4"/>
  <c r="H31" i="4" s="1"/>
  <c r="Q39" i="4"/>
  <c r="H39" i="4"/>
  <c r="Q38" i="4"/>
  <c r="H38" i="4"/>
  <c r="F37" i="4"/>
  <c r="H37" i="4" s="1"/>
  <c r="H36" i="4"/>
  <c r="Q36" i="4" s="1"/>
  <c r="H32" i="4"/>
  <c r="Q32" i="4" s="1"/>
  <c r="F32" i="4"/>
  <c r="E31" i="4"/>
  <c r="Q30" i="4"/>
  <c r="H30" i="4"/>
  <c r="Q29" i="4"/>
  <c r="H29" i="4"/>
  <c r="Q28" i="4"/>
  <c r="Q81" i="4"/>
  <c r="Q80" i="4"/>
  <c r="Q79" i="4"/>
  <c r="Q78" i="4"/>
  <c r="Q74" i="4"/>
  <c r="Q72" i="4"/>
  <c r="Q71" i="4"/>
  <c r="Q70" i="4"/>
  <c r="G134" i="4"/>
  <c r="G133" i="4"/>
  <c r="G132" i="4"/>
  <c r="G123" i="4"/>
  <c r="G125" i="4"/>
  <c r="G126" i="4"/>
  <c r="I126" i="4" s="1"/>
  <c r="G127" i="4"/>
  <c r="I127" i="4" s="1"/>
  <c r="G128" i="4"/>
  <c r="I128" i="4" s="1"/>
  <c r="G122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03" i="4"/>
  <c r="G90" i="4"/>
  <c r="G91" i="4"/>
  <c r="G92" i="4"/>
  <c r="G89" i="4"/>
  <c r="G101" i="4"/>
  <c r="G102" i="4"/>
  <c r="G99" i="4"/>
  <c r="F75" i="4" s="1"/>
  <c r="F33" i="4" s="1"/>
  <c r="H33" i="4" s="1"/>
  <c r="E73" i="4"/>
  <c r="I28" i="4" l="1"/>
  <c r="M28" i="4" s="1"/>
  <c r="I71" i="4"/>
  <c r="J71" i="4" s="1"/>
  <c r="K73" i="4"/>
  <c r="I72" i="4"/>
  <c r="J72" i="4" s="1"/>
  <c r="J29" i="4"/>
  <c r="N29" i="4" s="1"/>
  <c r="O29" i="4" s="1"/>
  <c r="K30" i="4"/>
  <c r="I129" i="4"/>
  <c r="F35" i="4" s="1"/>
  <c r="H35" i="4" s="1"/>
  <c r="Q35" i="4" s="1"/>
  <c r="Q34" i="4"/>
  <c r="J28" i="4"/>
  <c r="N28" i="4" s="1"/>
  <c r="O28" i="4" s="1"/>
  <c r="Q33" i="4"/>
  <c r="M29" i="4"/>
  <c r="L30" i="4"/>
  <c r="Q31" i="4"/>
  <c r="Q37" i="4"/>
  <c r="H73" i="4"/>
  <c r="Q73" i="4" s="1"/>
  <c r="F79" i="4"/>
  <c r="H79" i="4" s="1"/>
  <c r="H78" i="4"/>
  <c r="G59" i="4"/>
  <c r="H70" i="4"/>
  <c r="H72" i="4"/>
  <c r="H75" i="4"/>
  <c r="Q75" i="4" s="1"/>
  <c r="Q76" i="4"/>
  <c r="K107" i="4"/>
  <c r="H80" i="4"/>
  <c r="H81" i="4"/>
  <c r="H71" i="4"/>
  <c r="F74" i="4"/>
  <c r="H74" i="4" s="1"/>
  <c r="F64" i="4"/>
  <c r="E6" i="4"/>
  <c r="P8" i="4"/>
  <c r="P9" i="4" s="1"/>
  <c r="P10" i="4" s="1"/>
  <c r="G18" i="4"/>
  <c r="K74" i="4" l="1"/>
  <c r="I73" i="4"/>
  <c r="J73" i="4" s="1"/>
  <c r="I30" i="4"/>
  <c r="J30" i="4" s="1"/>
  <c r="N30" i="4" s="1"/>
  <c r="O30" i="4" s="1"/>
  <c r="K31" i="4"/>
  <c r="F77" i="4"/>
  <c r="H77" i="4" s="1"/>
  <c r="H41" i="4"/>
  <c r="Q41" i="4"/>
  <c r="L31" i="4"/>
  <c r="L70" i="4"/>
  <c r="L71" i="4" s="1"/>
  <c r="N71" i="4" s="1"/>
  <c r="O71" i="4" s="1"/>
  <c r="G61" i="4"/>
  <c r="P11" i="4"/>
  <c r="G20" i="4"/>
  <c r="M30" i="4" l="1"/>
  <c r="K75" i="4"/>
  <c r="I74" i="4"/>
  <c r="K32" i="4"/>
  <c r="I31" i="4"/>
  <c r="J31" i="4" s="1"/>
  <c r="N31" i="4" s="1"/>
  <c r="O31" i="4" s="1"/>
  <c r="H83" i="4"/>
  <c r="Q77" i="4"/>
  <c r="Q83" i="4" s="1"/>
  <c r="F47" i="4" s="1"/>
  <c r="G47" i="4" s="1"/>
  <c r="L32" i="4"/>
  <c r="L72" i="4"/>
  <c r="L73" i="4" s="1"/>
  <c r="N70" i="4"/>
  <c r="O70" i="4" s="1"/>
  <c r="M70" i="4"/>
  <c r="M71" i="4"/>
  <c r="G62" i="4"/>
  <c r="P12" i="4"/>
  <c r="G21" i="4"/>
  <c r="J74" i="4" l="1"/>
  <c r="K76" i="4"/>
  <c r="I75" i="4"/>
  <c r="J75" i="4" s="1"/>
  <c r="K33" i="4"/>
  <c r="I32" i="4"/>
  <c r="J32" i="4" s="1"/>
  <c r="N32" i="4" s="1"/>
  <c r="O32" i="4" s="1"/>
  <c r="M31" i="4"/>
  <c r="L33" i="4"/>
  <c r="N72" i="4"/>
  <c r="O72" i="4" s="1"/>
  <c r="M72" i="4"/>
  <c r="L74" i="4"/>
  <c r="M73" i="4"/>
  <c r="N73" i="4"/>
  <c r="O73" i="4" s="1"/>
  <c r="G63" i="4"/>
  <c r="P14" i="4"/>
  <c r="G22" i="4"/>
  <c r="K77" i="4" l="1"/>
  <c r="I76" i="4"/>
  <c r="J76" i="4" s="1"/>
  <c r="K34" i="4"/>
  <c r="I33" i="4"/>
  <c r="J33" i="4" s="1"/>
  <c r="N33" i="4" s="1"/>
  <c r="O33" i="4" s="1"/>
  <c r="M32" i="4"/>
  <c r="L34" i="4"/>
  <c r="L75" i="4"/>
  <c r="M74" i="4"/>
  <c r="N74" i="4"/>
  <c r="O74" i="4" s="1"/>
  <c r="G60" i="4"/>
  <c r="G19" i="4"/>
  <c r="G23" i="4" s="1"/>
  <c r="H23" i="4" s="1"/>
  <c r="I23" i="4" s="1"/>
  <c r="K78" i="4" l="1"/>
  <c r="I77" i="4"/>
  <c r="K35" i="4"/>
  <c r="I34" i="4"/>
  <c r="J34" i="4" s="1"/>
  <c r="N34" i="4" s="1"/>
  <c r="O34" i="4" s="1"/>
  <c r="M33" i="4"/>
  <c r="L35" i="4"/>
  <c r="L36" i="4" s="1"/>
  <c r="M75" i="4"/>
  <c r="L76" i="4"/>
  <c r="L77" i="4" s="1"/>
  <c r="N75" i="4"/>
  <c r="O75" i="4" s="1"/>
  <c r="G64" i="4"/>
  <c r="H64" i="4" s="1"/>
  <c r="I64" i="4" s="1"/>
  <c r="G65" i="4"/>
  <c r="G24" i="4"/>
  <c r="J77" i="4" l="1"/>
  <c r="N77" i="4" s="1"/>
  <c r="O77" i="4" s="1"/>
  <c r="K79" i="4"/>
  <c r="I78" i="4"/>
  <c r="J78" i="4" s="1"/>
  <c r="K36" i="4"/>
  <c r="I35" i="4"/>
  <c r="J35" i="4" s="1"/>
  <c r="M34" i="4"/>
  <c r="L37" i="4"/>
  <c r="N35" i="4"/>
  <c r="O35" i="4" s="1"/>
  <c r="M77" i="4"/>
  <c r="M76" i="4"/>
  <c r="L107" i="4"/>
  <c r="L78" i="4" s="1"/>
  <c r="L79" i="4" s="1"/>
  <c r="N76" i="4"/>
  <c r="O76" i="4" s="1"/>
  <c r="K80" i="4" l="1"/>
  <c r="I79" i="4"/>
  <c r="J79" i="4" s="1"/>
  <c r="K37" i="4"/>
  <c r="I36" i="4"/>
  <c r="M35" i="4"/>
  <c r="T15" i="4"/>
  <c r="L38" i="4"/>
  <c r="M78" i="4"/>
  <c r="N78" i="4"/>
  <c r="O78" i="4" s="1"/>
  <c r="M107" i="4"/>
  <c r="N107" i="4"/>
  <c r="O107" i="4" s="1"/>
  <c r="K81" i="4" l="1"/>
  <c r="I81" i="4" s="1"/>
  <c r="J81" i="4" s="1"/>
  <c r="I80" i="4"/>
  <c r="M79" i="4"/>
  <c r="J36" i="4"/>
  <c r="N36" i="4" s="1"/>
  <c r="O36" i="4" s="1"/>
  <c r="M36" i="4"/>
  <c r="K38" i="4"/>
  <c r="I37" i="4"/>
  <c r="L39" i="4"/>
  <c r="J80" i="4" l="1"/>
  <c r="I83" i="4"/>
  <c r="E54" i="4" s="1"/>
  <c r="J37" i="4"/>
  <c r="N37" i="4" s="1"/>
  <c r="O37" i="4" s="1"/>
  <c r="M37" i="4"/>
  <c r="K39" i="4"/>
  <c r="I39" i="4" s="1"/>
  <c r="I38" i="4"/>
  <c r="G46" i="4"/>
  <c r="G48" i="4" s="1"/>
  <c r="M39" i="4"/>
  <c r="L80" i="4"/>
  <c r="M80" i="4" s="1"/>
  <c r="N79" i="4"/>
  <c r="H84" i="4" l="1"/>
  <c r="E62" i="4" s="1"/>
  <c r="J38" i="4"/>
  <c r="N38" i="4" s="1"/>
  <c r="O38" i="4" s="1"/>
  <c r="M38" i="4"/>
  <c r="M41" i="4" s="1"/>
  <c r="E14" i="4" s="1"/>
  <c r="E15" i="4" s="1"/>
  <c r="F18" i="4" s="1"/>
  <c r="J39" i="4"/>
  <c r="N39" i="4" s="1"/>
  <c r="O39" i="4" s="1"/>
  <c r="I41" i="4"/>
  <c r="F48" i="4"/>
  <c r="O79" i="4"/>
  <c r="L81" i="4"/>
  <c r="M81" i="4" s="1"/>
  <c r="N80" i="4"/>
  <c r="O80" i="4" s="1"/>
  <c r="O41" i="4" l="1"/>
  <c r="H42" i="4"/>
  <c r="E21" i="4" s="1"/>
  <c r="E13" i="4"/>
  <c r="F6" i="4" s="1"/>
  <c r="N41" i="4"/>
  <c r="N81" i="4"/>
  <c r="O81" i="4" s="1"/>
  <c r="O83" i="4" s="1"/>
  <c r="M83" i="4"/>
  <c r="E55" i="4" s="1"/>
  <c r="E56" i="4" s="1"/>
  <c r="F59" i="4" s="1"/>
  <c r="G5" i="4"/>
  <c r="E61" i="4" l="1"/>
  <c r="E64" i="4"/>
  <c r="G6" i="4"/>
  <c r="T16" i="4" s="1"/>
  <c r="F7" i="4"/>
  <c r="E23" i="4"/>
  <c r="H18" i="4"/>
  <c r="I18" i="4" s="1"/>
  <c r="F20" i="4"/>
  <c r="F21" i="4"/>
  <c r="H21" i="4" s="1"/>
  <c r="I21" i="4" s="1"/>
  <c r="F22" i="4"/>
  <c r="H22" i="4" s="1"/>
  <c r="I22" i="4" s="1"/>
  <c r="F19" i="4"/>
  <c r="H19" i="4" s="1"/>
  <c r="I19" i="4" s="1"/>
  <c r="N83" i="4"/>
  <c r="G7" i="4"/>
  <c r="T8" i="4" l="1"/>
  <c r="T11" i="4"/>
  <c r="T10" i="4"/>
  <c r="T12" i="4"/>
  <c r="T9" i="4"/>
  <c r="F60" i="4"/>
  <c r="H60" i="4" s="1"/>
  <c r="I60" i="4" s="1"/>
  <c r="F63" i="4"/>
  <c r="H63" i="4" s="1"/>
  <c r="I63" i="4" s="1"/>
  <c r="H59" i="4"/>
  <c r="I59" i="4" s="1"/>
  <c r="F62" i="4"/>
  <c r="H62" i="4" s="1"/>
  <c r="I62" i="4" s="1"/>
  <c r="H61" i="4"/>
  <c r="I61" i="4" s="1"/>
  <c r="F24" i="4"/>
  <c r="H24" i="4" s="1"/>
  <c r="I24" i="4" s="1"/>
  <c r="V8" i="4" s="1"/>
  <c r="V9" i="4" s="1"/>
  <c r="U9" i="4" s="1"/>
  <c r="R21" i="4"/>
  <c r="H20" i="4"/>
  <c r="I20" i="4" s="1"/>
  <c r="T14" i="4" l="1"/>
  <c r="T18" i="4" s="1"/>
  <c r="F65" i="4"/>
  <c r="E65" i="4" s="1"/>
  <c r="U8" i="4"/>
  <c r="V10" i="4"/>
  <c r="V11" i="4" s="1"/>
  <c r="J24" i="4"/>
  <c r="E24" i="4"/>
  <c r="H65" i="4" l="1"/>
  <c r="I65" i="4" s="1"/>
  <c r="J65" i="4" s="1"/>
  <c r="U10" i="4"/>
  <c r="V12" i="4"/>
  <c r="U12" i="4" s="1"/>
  <c r="U11" i="4"/>
</calcChain>
</file>

<file path=xl/sharedStrings.xml><?xml version="1.0" encoding="utf-8"?>
<sst xmlns="http://schemas.openxmlformats.org/spreadsheetml/2006/main" count="157" uniqueCount="94">
  <si>
    <t>costo</t>
  </si>
  <si>
    <t>utilidad</t>
  </si>
  <si>
    <t>utl</t>
  </si>
  <si>
    <t>maquinas</t>
  </si>
  <si>
    <t>costo producto CON IVA</t>
  </si>
  <si>
    <t>REPARTO DE INGRESOS</t>
  </si>
  <si>
    <t>venta</t>
  </si>
  <si>
    <t>ventas dia</t>
  </si>
  <si>
    <t>precio venta</t>
  </si>
  <si>
    <t>costo producto</t>
  </si>
  <si>
    <t>por maquina</t>
  </si>
  <si>
    <t>anual</t>
  </si>
  <si>
    <t>retorno invesionista</t>
  </si>
  <si>
    <t>selecciones</t>
  </si>
  <si>
    <t>venta dia</t>
  </si>
  <si>
    <t>venta promedio</t>
  </si>
  <si>
    <t>accionistas</t>
  </si>
  <si>
    <t>inversion accionista</t>
  </si>
  <si>
    <t>retorno</t>
  </si>
  <si>
    <t>mensual</t>
  </si>
  <si>
    <t>total maquinas</t>
  </si>
  <si>
    <t>costo fabricar</t>
  </si>
  <si>
    <t>comision local o renta</t>
  </si>
  <si>
    <t>renta</t>
  </si>
  <si>
    <t>costo de producto 2 meses calculado a venta mensual</t>
  </si>
  <si>
    <t>inversion en maquinas</t>
  </si>
  <si>
    <t>por mes</t>
  </si>
  <si>
    <t>por ano</t>
  </si>
  <si>
    <t>calculo de venta</t>
  </si>
  <si>
    <t>comision para operador</t>
  </si>
  <si>
    <t>comision p venta sistema nayax</t>
  </si>
  <si>
    <t>costo mensual de sistema nayax.</t>
  </si>
  <si>
    <t>inversion</t>
  </si>
  <si>
    <t>venta mes calculado a 30.5 dias</t>
  </si>
  <si>
    <t>ECOTUBE PROYECTO DE INVERSION MAQUINAS</t>
  </si>
  <si>
    <t>VARIABLES</t>
  </si>
  <si>
    <t>kit brushito</t>
  </si>
  <si>
    <t>lentes x ver</t>
  </si>
  <si>
    <t>alka seltzer</t>
  </si>
  <si>
    <t>cigarros sueltos</t>
  </si>
  <si>
    <t>pcs</t>
  </si>
  <si>
    <t>toallas femeninas</t>
  </si>
  <si>
    <t>enjuague bucal</t>
  </si>
  <si>
    <t>costo x venta</t>
  </si>
  <si>
    <t>%</t>
  </si>
  <si>
    <t>utl dia</t>
  </si>
  <si>
    <t>utl mes</t>
  </si>
  <si>
    <t>cubrebocas 5 pcs</t>
  </si>
  <si>
    <t>panuelos</t>
  </si>
  <si>
    <t>pepto bismol diarrea</t>
  </si>
  <si>
    <t>red bull</t>
  </si>
  <si>
    <t>tums</t>
  </si>
  <si>
    <t>electrolit</t>
  </si>
  <si>
    <t>venta de 1  maquina</t>
  </si>
  <si>
    <t>pesos</t>
  </si>
  <si>
    <t xml:space="preserve">venta </t>
  </si>
  <si>
    <t>barras energeticas</t>
  </si>
  <si>
    <t>juguetes perro</t>
  </si>
  <si>
    <t>condones</t>
  </si>
  <si>
    <t>bloquedor solar</t>
  </si>
  <si>
    <t>crema anti quemadas</t>
  </si>
  <si>
    <t>repelente mosquitos</t>
  </si>
  <si>
    <t>lentes para sol</t>
  </si>
  <si>
    <t>guantes ambiderm 5 pares</t>
  </si>
  <si>
    <t>guantes esteril ambiderm 5 pares</t>
  </si>
  <si>
    <t>guantes nitrilo ambiderm 5 pares</t>
  </si>
  <si>
    <t>cubrebocas  ambiderm 5 pcs</t>
  </si>
  <si>
    <t>electrolit sobre</t>
  </si>
  <si>
    <t>brushito</t>
  </si>
  <si>
    <t>kit de viaje</t>
  </si>
  <si>
    <t>shampoo pantene 24 sobres</t>
  </si>
  <si>
    <t>jabon de la rosa</t>
  </si>
  <si>
    <t>gel fix 24 sobres</t>
  </si>
  <si>
    <t>kit de viaje 7 dias</t>
  </si>
  <si>
    <t>pasta dental</t>
  </si>
  <si>
    <t>kit anticruda</t>
  </si>
  <si>
    <t>pcs por sobre</t>
  </si>
  <si>
    <t>alkaseltzer boost</t>
  </si>
  <si>
    <t>bolsa y mo</t>
  </si>
  <si>
    <t>cargador baterias elegate</t>
  </si>
  <si>
    <t>aspirina efervecente</t>
  </si>
  <si>
    <t>gotas para ojos nazil</t>
  </si>
  <si>
    <t>tums a 3 rollos</t>
  </si>
  <si>
    <t>tampax saba</t>
  </si>
  <si>
    <t>selecciones en la maquina</t>
  </si>
  <si>
    <t>inventario maquina</t>
  </si>
  <si>
    <t>venta por dia</t>
  </si>
  <si>
    <t>ticket promedio</t>
  </si>
  <si>
    <t>galletas oreo</t>
  </si>
  <si>
    <t>cacahuates</t>
  </si>
  <si>
    <t>desodorante sobres</t>
  </si>
  <si>
    <t>ml</t>
  </si>
  <si>
    <t>margen sobre venta</t>
  </si>
  <si>
    <t>margen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</si>
</sst>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_-&quot;$&quot;* #,##0.000_-;\-&quot;$&quot;* #,##0.000_-;_-&quot;$&quot;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44" fontId="0" fillId="0" borderId="1" xfId="1" applyFont="1" applyFill="1" applyBorder="1"/>
    <xf numFmtId="0" fontId="0" fillId="0" borderId="0" xfId="0" applyBorder="1"/>
    <xf numFmtId="44" fontId="0" fillId="0" borderId="0" xfId="0" applyNumberFormat="1" applyBorder="1"/>
    <xf numFmtId="44" fontId="0" fillId="0" borderId="0" xfId="1" applyFont="1" applyBorder="1"/>
    <xf numFmtId="0" fontId="0" fillId="0" borderId="3" xfId="0" applyBorder="1"/>
    <xf numFmtId="0" fontId="0" fillId="0" borderId="0" xfId="0" applyFill="1" applyBorder="1"/>
    <xf numFmtId="43" fontId="0" fillId="0" borderId="1" xfId="2" applyFont="1" applyBorder="1"/>
    <xf numFmtId="0" fontId="0" fillId="0" borderId="0" xfId="0" applyFill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4" fontId="3" fillId="0" borderId="1" xfId="1" applyFont="1" applyFill="1" applyBorder="1"/>
    <xf numFmtId="44" fontId="3" fillId="0" borderId="8" xfId="1" applyFont="1" applyFill="1" applyBorder="1"/>
    <xf numFmtId="43" fontId="3" fillId="0" borderId="1" xfId="2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0" xfId="0" applyFont="1" applyFill="1"/>
    <xf numFmtId="0" fontId="3" fillId="0" borderId="4" xfId="0" applyFont="1" applyFill="1" applyBorder="1"/>
    <xf numFmtId="44" fontId="3" fillId="0" borderId="8" xfId="0" applyNumberFormat="1" applyFont="1" applyFill="1" applyBorder="1"/>
    <xf numFmtId="44" fontId="3" fillId="0" borderId="17" xfId="0" applyNumberFormat="1" applyFont="1" applyFill="1" applyBorder="1"/>
    <xf numFmtId="9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9" xfId="0" applyBorder="1"/>
    <xf numFmtId="44" fontId="0" fillId="0" borderId="19" xfId="1" applyFont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7" xfId="0" applyBorder="1"/>
    <xf numFmtId="44" fontId="0" fillId="0" borderId="8" xfId="1" applyFont="1" applyFill="1" applyBorder="1"/>
    <xf numFmtId="0" fontId="0" fillId="0" borderId="9" xfId="0" applyBorder="1"/>
    <xf numFmtId="0" fontId="0" fillId="0" borderId="16" xfId="0" applyBorder="1"/>
    <xf numFmtId="0" fontId="0" fillId="0" borderId="0" xfId="0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44" fontId="0" fillId="0" borderId="3" xfId="1" applyFont="1" applyBorder="1"/>
    <xf numFmtId="0" fontId="0" fillId="0" borderId="21" xfId="0" applyBorder="1"/>
    <xf numFmtId="0" fontId="0" fillId="0" borderId="19" xfId="0" applyFill="1" applyBorder="1" applyAlignment="1">
      <alignment horizontal="center"/>
    </xf>
    <xf numFmtId="44" fontId="0" fillId="0" borderId="8" xfId="0" applyNumberFormat="1" applyBorder="1"/>
    <xf numFmtId="44" fontId="0" fillId="0" borderId="11" xfId="0" applyNumberFormat="1" applyBorder="1"/>
    <xf numFmtId="0" fontId="0" fillId="0" borderId="16" xfId="0" applyFill="1" applyBorder="1"/>
    <xf numFmtId="0" fontId="0" fillId="0" borderId="12" xfId="0" applyFill="1" applyBorder="1"/>
    <xf numFmtId="0" fontId="0" fillId="0" borderId="13" xfId="0" applyBorder="1"/>
    <xf numFmtId="0" fontId="0" fillId="0" borderId="5" xfId="0" applyBorder="1"/>
    <xf numFmtId="0" fontId="0" fillId="0" borderId="9" xfId="0" applyFill="1" applyBorder="1"/>
    <xf numFmtId="0" fontId="0" fillId="0" borderId="7" xfId="0" applyBorder="1" applyAlignment="1">
      <alignment horizontal="center"/>
    </xf>
    <xf numFmtId="44" fontId="0" fillId="0" borderId="13" xfId="0" applyNumberFormat="1" applyBorder="1"/>
    <xf numFmtId="0" fontId="0" fillId="0" borderId="24" xfId="0" applyBorder="1"/>
    <xf numFmtId="0" fontId="0" fillId="0" borderId="13" xfId="0" applyFill="1" applyBorder="1"/>
    <xf numFmtId="0" fontId="0" fillId="0" borderId="19" xfId="0" applyBorder="1" applyAlignment="1">
      <alignment horizontal="center"/>
    </xf>
    <xf numFmtId="0" fontId="0" fillId="0" borderId="22" xfId="0" applyBorder="1"/>
    <xf numFmtId="44" fontId="0" fillId="0" borderId="8" xfId="1" applyFont="1" applyBorder="1"/>
    <xf numFmtId="44" fontId="0" fillId="0" borderId="10" xfId="1" applyFont="1" applyFill="1" applyBorder="1"/>
    <xf numFmtId="44" fontId="0" fillId="0" borderId="1" xfId="0" applyNumberFormat="1" applyBorder="1" applyAlignment="1">
      <alignment horizontal="center"/>
    </xf>
    <xf numFmtId="10" fontId="3" fillId="0" borderId="1" xfId="0" applyNumberFormat="1" applyFont="1" applyFill="1" applyBorder="1"/>
    <xf numFmtId="44" fontId="0" fillId="0" borderId="1" xfId="1" applyFont="1" applyBorder="1" applyAlignment="1">
      <alignment horizontal="center"/>
    </xf>
    <xf numFmtId="164" fontId="3" fillId="0" borderId="10" xfId="0" applyNumberFormat="1" applyFont="1" applyFill="1" applyBorder="1"/>
    <xf numFmtId="44" fontId="0" fillId="0" borderId="10" xfId="1" applyFont="1" applyBorder="1"/>
    <xf numFmtId="44" fontId="0" fillId="0" borderId="10" xfId="0" applyNumberFormat="1" applyBorder="1" applyAlignment="1">
      <alignment horizontal="center"/>
    </xf>
    <xf numFmtId="10" fontId="0" fillId="0" borderId="11" xfId="3" applyNumberFormat="1" applyFont="1" applyBorder="1"/>
    <xf numFmtId="44" fontId="0" fillId="0" borderId="8" xfId="1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18" xfId="0" applyBorder="1"/>
    <xf numFmtId="165" fontId="3" fillId="0" borderId="11" xfId="0" applyNumberFormat="1" applyFont="1" applyFill="1" applyBorder="1"/>
    <xf numFmtId="0" fontId="0" fillId="0" borderId="5" xfId="0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3" fontId="3" fillId="0" borderId="7" xfId="2" applyFont="1" applyFill="1" applyBorder="1"/>
    <xf numFmtId="43" fontId="3" fillId="0" borderId="9" xfId="2" applyFont="1" applyFill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13" xfId="0" applyNumberFormat="1" applyBorder="1" applyAlignment="1">
      <alignment horizontal="center"/>
    </xf>
    <xf numFmtId="9" fontId="0" fillId="0" borderId="0" xfId="0" applyNumberFormat="1" applyBorder="1"/>
    <xf numFmtId="43" fontId="0" fillId="0" borderId="0" xfId="0" applyNumberFormat="1" applyBorder="1"/>
    <xf numFmtId="0" fontId="0" fillId="0" borderId="25" xfId="0" applyBorder="1"/>
    <xf numFmtId="0" fontId="0" fillId="0" borderId="29" xfId="0" applyBorder="1"/>
    <xf numFmtId="44" fontId="3" fillId="0" borderId="0" xfId="1" applyFont="1" applyFill="1" applyBorder="1"/>
    <xf numFmtId="0" fontId="2" fillId="2" borderId="30" xfId="0" applyFont="1" applyFill="1" applyBorder="1" applyAlignment="1">
      <alignment horizontal="center"/>
    </xf>
    <xf numFmtId="43" fontId="3" fillId="0" borderId="1" xfId="2" applyFont="1" applyFill="1" applyBorder="1" applyAlignment="1">
      <alignment horizontal="left"/>
    </xf>
    <xf numFmtId="9" fontId="0" fillId="0" borderId="1" xfId="3" applyFont="1" applyBorder="1"/>
    <xf numFmtId="9" fontId="0" fillId="0" borderId="1" xfId="0" applyNumberFormat="1" applyBorder="1"/>
    <xf numFmtId="43" fontId="3" fillId="0" borderId="1" xfId="2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2" xfId="0" applyFill="1" applyBorder="1"/>
    <xf numFmtId="44" fontId="0" fillId="0" borderId="2" xfId="1" applyFont="1" applyFill="1" applyBorder="1"/>
    <xf numFmtId="43" fontId="0" fillId="0" borderId="2" xfId="2" applyFont="1" applyFill="1" applyBorder="1"/>
    <xf numFmtId="44" fontId="0" fillId="0" borderId="2" xfId="0" applyNumberFormat="1" applyFill="1" applyBorder="1"/>
    <xf numFmtId="43" fontId="5" fillId="0" borderId="1" xfId="2" applyFont="1" applyFill="1" applyBorder="1"/>
    <xf numFmtId="0" fontId="0" fillId="0" borderId="8" xfId="0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0" fillId="0" borderId="8" xfId="1" applyFont="1" applyFill="1" applyBorder="1" applyAlignment="1">
      <alignment horizontal="center"/>
    </xf>
    <xf numFmtId="44" fontId="0" fillId="0" borderId="11" xfId="0" applyNumberFormat="1" applyFill="1" applyBorder="1" applyAlignment="1">
      <alignment horizontal="center"/>
    </xf>
    <xf numFmtId="0" fontId="0" fillId="0" borderId="18" xfId="0" applyFill="1" applyBorder="1"/>
    <xf numFmtId="0" fontId="0" fillId="0" borderId="29" xfId="0" applyFill="1" applyBorder="1"/>
    <xf numFmtId="0" fontId="0" fillId="0" borderId="5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9" fontId="5" fillId="0" borderId="1" xfId="0" applyNumberFormat="1" applyFont="1" applyFill="1" applyBorder="1"/>
    <xf numFmtId="44" fontId="0" fillId="0" borderId="10" xfId="0" applyNumberFormat="1" applyFill="1" applyBorder="1" applyAlignment="1">
      <alignment horizontal="center"/>
    </xf>
    <xf numFmtId="10" fontId="0" fillId="0" borderId="11" xfId="3" applyNumberFormat="1" applyFont="1" applyFill="1" applyBorder="1"/>
    <xf numFmtId="0" fontId="0" fillId="0" borderId="1" xfId="0" applyFill="1" applyBorder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0" xfId="2" applyFont="1" applyBorder="1"/>
    <xf numFmtId="0" fontId="0" fillId="0" borderId="23" xfId="0" applyFill="1" applyBorder="1"/>
    <xf numFmtId="0" fontId="0" fillId="0" borderId="24" xfId="0" applyFill="1" applyBorder="1"/>
    <xf numFmtId="0" fontId="3" fillId="0" borderId="7" xfId="0" applyFont="1" applyFill="1" applyBorder="1" applyAlignment="1">
      <alignment horizontal="center"/>
    </xf>
    <xf numFmtId="44" fontId="0" fillId="0" borderId="32" xfId="0" applyNumberFormat="1" applyFill="1" applyBorder="1"/>
    <xf numFmtId="0" fontId="0" fillId="0" borderId="11" xfId="0" applyBorder="1"/>
    <xf numFmtId="9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19" xfId="0" applyNumberFormat="1" applyBorder="1"/>
    <xf numFmtId="0" fontId="0" fillId="2" borderId="14" xfId="0" applyFill="1" applyBorder="1"/>
    <xf numFmtId="0" fontId="0" fillId="2" borderId="15" xfId="0" applyFill="1" applyBorder="1"/>
    <xf numFmtId="0" fontId="0" fillId="2" borderId="31" xfId="0" applyFill="1" applyBorder="1"/>
    <xf numFmtId="0" fontId="0" fillId="0" borderId="18" xfId="0" applyFill="1" applyBorder="1" applyAlignment="1">
      <alignment horizontal="center"/>
    </xf>
    <xf numFmtId="0" fontId="0" fillId="0" borderId="21" xfId="0" applyBorder="1" applyAlignment="1">
      <alignment horizontal="center"/>
    </xf>
    <xf numFmtId="44" fontId="3" fillId="0" borderId="27" xfId="1" applyFont="1" applyFill="1" applyBorder="1"/>
    <xf numFmtId="44" fontId="0" fillId="0" borderId="4" xfId="1" applyFont="1" applyBorder="1"/>
    <xf numFmtId="44" fontId="0" fillId="0" borderId="7" xfId="1" applyFont="1" applyBorder="1"/>
    <xf numFmtId="0" fontId="0" fillId="0" borderId="10" xfId="0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3" fillId="0" borderId="26" xfId="0" applyFont="1" applyFill="1" applyBorder="1"/>
    <xf numFmtId="44" fontId="3" fillId="0" borderId="28" xfId="1" applyFont="1" applyFill="1" applyBorder="1"/>
    <xf numFmtId="44" fontId="3" fillId="0" borderId="21" xfId="1" applyFont="1" applyFill="1" applyBorder="1"/>
    <xf numFmtId="0" fontId="0" fillId="0" borderId="20" xfId="0" applyBorder="1" applyAlignment="1">
      <alignment horizontal="center"/>
    </xf>
    <xf numFmtId="43" fontId="0" fillId="0" borderId="19" xfId="2" applyFont="1" applyBorder="1"/>
    <xf numFmtId="44" fontId="0" fillId="0" borderId="33" xfId="0" applyNumberFormat="1" applyBorder="1"/>
    <xf numFmtId="0" fontId="4" fillId="2" borderId="17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center"/>
    </xf>
    <xf numFmtId="9" fontId="3" fillId="0" borderId="1" xfId="3" applyFont="1" applyFill="1" applyBorder="1"/>
    <xf numFmtId="9" fontId="4" fillId="2" borderId="8" xfId="3" applyFont="1" applyFill="1" applyBorder="1" applyAlignment="1">
      <alignment horizontal="center"/>
    </xf>
    <xf numFmtId="43" fontId="4" fillId="2" borderId="1" xfId="2" applyFont="1" applyFill="1" applyBorder="1"/>
    <xf numFmtId="0" fontId="4" fillId="2" borderId="8" xfId="0" applyFont="1" applyFill="1" applyBorder="1" applyAlignment="1">
      <alignment horizontal="center"/>
    </xf>
    <xf numFmtId="9" fontId="4" fillId="2" borderId="0" xfId="3" applyFont="1" applyFill="1" applyAlignment="1">
      <alignment horizontal="center"/>
    </xf>
    <xf numFmtId="9" fontId="0" fillId="0" borderId="1" xfId="3" applyFont="1" applyFill="1" applyBorder="1"/>
    <xf numFmtId="0" fontId="4" fillId="2" borderId="30" xfId="0" applyFont="1" applyFill="1" applyBorder="1" applyAlignment="1">
      <alignment horizontal="center"/>
    </xf>
    <xf numFmtId="44" fontId="4" fillId="2" borderId="8" xfId="1" applyFont="1" applyFill="1" applyBorder="1"/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188"/>
  <sheetViews>
    <sheetView tabSelected="1" topLeftCell="C1" workbookViewId="0">
      <selection activeCell="D5" sqref="D5"/>
    </sheetView>
  </sheetViews>
  <sheetFormatPr baseColWidth="10" defaultRowHeight="15" x14ac:dyDescent="0.25"/>
  <cols>
    <col min="4" max="4" width="47.85546875" customWidth="1"/>
    <col min="5" max="5" width="33.42578125" customWidth="1"/>
    <col min="6" max="6" width="18.5703125" customWidth="1"/>
    <col min="7" max="7" width="18" customWidth="1"/>
    <col min="8" max="8" width="20.7109375" customWidth="1"/>
    <col min="9" max="9" width="16.140625" customWidth="1"/>
    <col min="10" max="10" width="10.5703125" customWidth="1"/>
    <col min="11" max="11" width="15.140625" bestFit="1" customWidth="1"/>
    <col min="15" max="15" width="16.42578125" customWidth="1"/>
    <col min="16" max="16" width="15.28515625" customWidth="1"/>
    <col min="17" max="17" width="15.42578125" customWidth="1"/>
    <col min="18" max="18" width="13.42578125" customWidth="1"/>
  </cols>
  <sheetData>
    <row r="1" spans="3:22" ht="15.75" thickBot="1" x14ac:dyDescent="0.3"/>
    <row r="2" spans="3:22" ht="15.75" thickBot="1" x14ac:dyDescent="0.3">
      <c r="D2" s="111"/>
      <c r="E2" s="48"/>
      <c r="F2" s="48"/>
      <c r="G2" s="48"/>
      <c r="H2" s="48"/>
      <c r="I2" s="48"/>
      <c r="J2" s="48"/>
      <c r="K2" s="48"/>
      <c r="L2" s="48"/>
      <c r="M2" s="48"/>
      <c r="N2" s="48"/>
      <c r="O2" s="112"/>
    </row>
    <row r="3" spans="3:22" ht="15.75" thickBot="1" x14ac:dyDescent="0.3">
      <c r="D3" s="124" t="s">
        <v>34</v>
      </c>
      <c r="E3" s="125"/>
      <c r="F3" s="125" t="s">
        <v>53</v>
      </c>
      <c r="G3" s="125"/>
      <c r="H3" s="125"/>
      <c r="I3" s="125"/>
      <c r="J3" s="126"/>
      <c r="K3" s="11"/>
      <c r="L3" s="11"/>
      <c r="M3" s="11"/>
      <c r="N3" s="11"/>
      <c r="O3" s="56"/>
    </row>
    <row r="4" spans="3:22" ht="15.75" thickBot="1" x14ac:dyDescent="0.3">
      <c r="D4" s="49"/>
      <c r="E4" s="11"/>
      <c r="F4" s="11"/>
      <c r="G4" s="11"/>
      <c r="H4" s="11"/>
      <c r="I4" s="11"/>
      <c r="J4" s="11"/>
      <c r="K4" s="11"/>
      <c r="L4" s="11"/>
      <c r="M4" s="11"/>
      <c r="N4" s="11"/>
      <c r="O4" s="56"/>
    </row>
    <row r="5" spans="3:22" x14ac:dyDescent="0.25">
      <c r="D5" s="113" t="s">
        <v>25</v>
      </c>
      <c r="E5" s="145">
        <v>1</v>
      </c>
      <c r="F5" s="19">
        <v>85000</v>
      </c>
      <c r="G5" s="19">
        <f>E5*F5</f>
        <v>85000</v>
      </c>
      <c r="H5" s="11"/>
      <c r="I5" s="11"/>
      <c r="J5" s="11"/>
      <c r="K5" s="11"/>
      <c r="L5" s="11"/>
      <c r="M5" s="11"/>
      <c r="N5" s="11"/>
      <c r="O5" s="56"/>
      <c r="P5" s="38"/>
      <c r="Q5" s="38"/>
      <c r="R5" s="38"/>
      <c r="S5" s="38"/>
      <c r="T5" s="76"/>
      <c r="U5" s="76" t="s">
        <v>18</v>
      </c>
      <c r="V5" s="55"/>
    </row>
    <row r="6" spans="3:22" x14ac:dyDescent="0.25">
      <c r="D6" s="17" t="s">
        <v>24</v>
      </c>
      <c r="E6" s="96">
        <f>E5</f>
        <v>1</v>
      </c>
      <c r="F6" s="19">
        <f>E13/2*12*19*2</f>
        <v>8951.9819444444438</v>
      </c>
      <c r="G6" s="19">
        <f>F6*E5</f>
        <v>8951.9819444444438</v>
      </c>
      <c r="H6" s="11"/>
      <c r="I6" s="11"/>
      <c r="J6" s="11"/>
      <c r="K6" s="11"/>
      <c r="L6" s="11"/>
      <c r="M6" s="11"/>
      <c r="N6" s="11"/>
      <c r="O6" s="56"/>
      <c r="P6" s="77">
        <v>5</v>
      </c>
      <c r="Q6" s="7" t="s">
        <v>16</v>
      </c>
      <c r="R6" s="7"/>
      <c r="S6" s="7"/>
      <c r="T6" s="7" t="s">
        <v>32</v>
      </c>
      <c r="U6" s="77" t="s">
        <v>19</v>
      </c>
      <c r="V6" s="78" t="s">
        <v>11</v>
      </c>
    </row>
    <row r="7" spans="3:22" x14ac:dyDescent="0.25">
      <c r="D7" s="17"/>
      <c r="E7" s="21"/>
      <c r="F7" s="19">
        <f>F5+F6</f>
        <v>93951.981944444444</v>
      </c>
      <c r="G7" s="19">
        <f>G5+G6</f>
        <v>93951.981944444444</v>
      </c>
      <c r="H7" s="11"/>
      <c r="I7" s="11"/>
      <c r="J7" s="11"/>
      <c r="K7" s="11"/>
      <c r="L7" s="11"/>
      <c r="M7" s="11"/>
      <c r="N7" s="11"/>
      <c r="O7" s="56"/>
      <c r="P7" s="77" t="s">
        <v>3</v>
      </c>
      <c r="Q7" s="7"/>
      <c r="R7" s="7"/>
      <c r="S7" s="7"/>
      <c r="T7" s="7"/>
      <c r="U7" s="77"/>
      <c r="V7" s="78"/>
    </row>
    <row r="8" spans="3:22" ht="15.75" thickBot="1" x14ac:dyDescent="0.3">
      <c r="C8" s="11"/>
      <c r="D8" s="49"/>
      <c r="E8" s="11"/>
      <c r="F8" s="11"/>
      <c r="G8" s="11"/>
      <c r="H8" s="11"/>
      <c r="I8" s="11"/>
      <c r="J8" s="11"/>
      <c r="K8" s="11"/>
      <c r="L8" s="11"/>
      <c r="M8" s="11"/>
      <c r="N8" s="11"/>
      <c r="O8" s="56"/>
      <c r="P8" s="109">
        <f>E5/P6</f>
        <v>0.2</v>
      </c>
      <c r="Q8" s="7" t="s">
        <v>17</v>
      </c>
      <c r="R8" s="7"/>
      <c r="S8" s="7">
        <v>1</v>
      </c>
      <c r="T8" s="8">
        <f>P8*F7</f>
        <v>18790.39638888889</v>
      </c>
      <c r="U8" s="79">
        <f>V8/12</f>
        <v>480.35249708333345</v>
      </c>
      <c r="V8" s="80">
        <f>I24/E5*P8</f>
        <v>5764.2299650000014</v>
      </c>
    </row>
    <row r="9" spans="3:22" ht="15.75" thickBot="1" x14ac:dyDescent="0.3">
      <c r="C9" s="11"/>
      <c r="D9" s="25" t="s">
        <v>28</v>
      </c>
      <c r="E9" s="149" t="s">
        <v>35</v>
      </c>
      <c r="F9" s="11"/>
      <c r="G9" s="11"/>
      <c r="H9" s="11"/>
      <c r="I9" s="11"/>
      <c r="J9" s="11"/>
      <c r="K9" s="11"/>
      <c r="L9" s="11"/>
      <c r="M9" s="11"/>
      <c r="N9" s="11"/>
      <c r="O9" s="56"/>
      <c r="P9" s="110">
        <f>P8</f>
        <v>0.2</v>
      </c>
      <c r="Q9" s="7" t="s">
        <v>17</v>
      </c>
      <c r="R9" s="81"/>
      <c r="S9" s="7">
        <v>2</v>
      </c>
      <c r="T9" s="82">
        <f>P9*F7</f>
        <v>18790.39638888889</v>
      </c>
      <c r="U9" s="79">
        <f>V9/12</f>
        <v>480.35249708333345</v>
      </c>
      <c r="V9" s="80">
        <f>V8</f>
        <v>5764.2299650000014</v>
      </c>
    </row>
    <row r="10" spans="3:22" x14ac:dyDescent="0.25">
      <c r="D10" s="33" t="s">
        <v>13</v>
      </c>
      <c r="E10" s="97">
        <v>12</v>
      </c>
      <c r="F10" s="11"/>
      <c r="G10" s="11"/>
      <c r="H10" s="11"/>
      <c r="I10" s="11"/>
      <c r="J10" s="11"/>
      <c r="K10" s="11"/>
      <c r="L10" s="11"/>
      <c r="M10" s="11"/>
      <c r="N10" s="11"/>
      <c r="O10" s="56"/>
      <c r="P10" s="110">
        <f>P9</f>
        <v>0.2</v>
      </c>
      <c r="Q10" s="7" t="s">
        <v>17</v>
      </c>
      <c r="R10" s="7"/>
      <c r="S10" s="7">
        <v>3</v>
      </c>
      <c r="T10" s="8">
        <f>P10*F7</f>
        <v>18790.39638888889</v>
      </c>
      <c r="U10" s="79">
        <f>V10/12</f>
        <v>480.35249708333345</v>
      </c>
      <c r="V10" s="80">
        <f>V9</f>
        <v>5764.2299650000014</v>
      </c>
    </row>
    <row r="11" spans="3:22" x14ac:dyDescent="0.25">
      <c r="D11" s="33" t="s">
        <v>86</v>
      </c>
      <c r="E11" s="146">
        <v>0.5</v>
      </c>
      <c r="F11" s="11"/>
      <c r="G11" s="11"/>
      <c r="H11" s="11"/>
      <c r="I11" s="11"/>
      <c r="J11" s="11"/>
      <c r="K11" s="11"/>
      <c r="L11" s="11"/>
      <c r="M11" s="11"/>
      <c r="N11" s="11"/>
      <c r="O11" s="56"/>
      <c r="P11" s="110">
        <f>P10</f>
        <v>0.2</v>
      </c>
      <c r="Q11" s="7" t="s">
        <v>17</v>
      </c>
      <c r="R11" s="7"/>
      <c r="S11" s="7">
        <v>4</v>
      </c>
      <c r="T11" s="8">
        <f>P11*F7</f>
        <v>18790.39638888889</v>
      </c>
      <c r="U11" s="79">
        <f>V11/12</f>
        <v>480.35249708333345</v>
      </c>
      <c r="V11" s="80">
        <f>V10</f>
        <v>5764.2299650000014</v>
      </c>
    </row>
    <row r="12" spans="3:22" x14ac:dyDescent="0.25">
      <c r="D12" s="49" t="s">
        <v>93</v>
      </c>
      <c r="E12" s="147">
        <v>0.4</v>
      </c>
      <c r="F12" s="11"/>
      <c r="G12" s="11"/>
      <c r="H12" s="11"/>
      <c r="I12" s="11"/>
      <c r="J12" s="11"/>
      <c r="K12" s="11"/>
      <c r="L12" s="11"/>
      <c r="M12" s="11"/>
      <c r="N12" s="11"/>
      <c r="O12" s="56"/>
      <c r="P12" s="110">
        <f>P11</f>
        <v>0.2</v>
      </c>
      <c r="Q12" s="7" t="s">
        <v>17</v>
      </c>
      <c r="R12" s="7"/>
      <c r="S12" s="7">
        <v>5</v>
      </c>
      <c r="T12" s="8">
        <f>P12*F7</f>
        <v>18790.39638888889</v>
      </c>
      <c r="U12" s="79">
        <f>V12/12</f>
        <v>480.35249708333345</v>
      </c>
      <c r="V12" s="80">
        <f>V11</f>
        <v>5764.2299650000014</v>
      </c>
    </row>
    <row r="13" spans="3:22" x14ac:dyDescent="0.25">
      <c r="D13" s="33" t="s">
        <v>87</v>
      </c>
      <c r="E13" s="98">
        <f>I41</f>
        <v>39.263078703703705</v>
      </c>
      <c r="F13" s="11"/>
      <c r="G13" s="11"/>
      <c r="H13" s="11"/>
      <c r="I13" s="11"/>
      <c r="J13" s="11"/>
      <c r="K13" s="11"/>
      <c r="L13" s="11"/>
      <c r="M13" s="11"/>
      <c r="N13" s="11"/>
      <c r="O13" s="56"/>
      <c r="P13" s="7"/>
      <c r="Q13" s="7"/>
      <c r="R13" s="7"/>
      <c r="S13" s="7"/>
      <c r="T13" s="7"/>
      <c r="U13" s="7"/>
      <c r="V13" s="50"/>
    </row>
    <row r="14" spans="3:22" x14ac:dyDescent="0.25">
      <c r="D14" s="33" t="s">
        <v>14</v>
      </c>
      <c r="E14" s="99">
        <f>M41</f>
        <v>235.57847222222222</v>
      </c>
      <c r="F14" s="11"/>
      <c r="G14" s="11"/>
      <c r="H14" s="11"/>
      <c r="I14" s="11"/>
      <c r="J14" s="11"/>
      <c r="K14" s="11"/>
      <c r="L14" s="11"/>
      <c r="M14" s="11"/>
      <c r="N14" s="11"/>
      <c r="O14" s="56"/>
      <c r="P14" s="82">
        <f>SUM(P8:P13)</f>
        <v>1</v>
      </c>
      <c r="Q14" s="7" t="s">
        <v>20</v>
      </c>
      <c r="R14" s="7"/>
      <c r="S14" s="7"/>
      <c r="T14" s="8">
        <f>SUM(T8:T13)</f>
        <v>93951.981944444444</v>
      </c>
      <c r="U14" s="7"/>
      <c r="V14" s="50"/>
    </row>
    <row r="15" spans="3:22" ht="15.75" thickBot="1" x14ac:dyDescent="0.3">
      <c r="D15" s="52" t="s">
        <v>33</v>
      </c>
      <c r="E15" s="100">
        <f>E14*30.5</f>
        <v>7185.1434027777777</v>
      </c>
      <c r="F15" s="11"/>
      <c r="G15" s="11"/>
      <c r="H15" s="11"/>
      <c r="I15" s="11"/>
      <c r="J15" s="11"/>
      <c r="K15" s="11"/>
      <c r="L15" s="11"/>
      <c r="M15" s="11"/>
      <c r="N15" s="11"/>
      <c r="O15" s="56"/>
      <c r="P15" s="7"/>
      <c r="Q15" s="7" t="s">
        <v>21</v>
      </c>
      <c r="R15" s="7"/>
      <c r="S15" s="7"/>
      <c r="T15" s="9" t="e">
        <f>#REF!*'plan negocios'!E5</f>
        <v>#REF!</v>
      </c>
      <c r="U15" s="7"/>
      <c r="V15" s="50"/>
    </row>
    <row r="16" spans="3:22" ht="15.75" thickBot="1" x14ac:dyDescent="0.3">
      <c r="D16" s="101"/>
      <c r="E16" s="102"/>
      <c r="F16" s="11"/>
      <c r="G16" s="85"/>
      <c r="H16" s="11"/>
      <c r="I16" s="39"/>
      <c r="J16" s="11"/>
      <c r="K16" s="11"/>
      <c r="L16" s="11"/>
      <c r="M16" s="11"/>
      <c r="N16" s="11"/>
      <c r="O16" s="56"/>
      <c r="P16" s="7"/>
      <c r="Q16" s="7" t="s">
        <v>9</v>
      </c>
      <c r="R16" s="7"/>
      <c r="S16" s="7"/>
      <c r="T16" s="8">
        <f>G6</f>
        <v>8951.9819444444438</v>
      </c>
      <c r="U16" s="7"/>
      <c r="V16" s="50"/>
    </row>
    <row r="17" spans="3:22" x14ac:dyDescent="0.25">
      <c r="D17" s="25" t="s">
        <v>5</v>
      </c>
      <c r="E17" s="15"/>
      <c r="F17" s="16" t="s">
        <v>10</v>
      </c>
      <c r="G17" s="14" t="s">
        <v>3</v>
      </c>
      <c r="H17" s="103" t="s">
        <v>26</v>
      </c>
      <c r="I17" s="73" t="s">
        <v>27</v>
      </c>
      <c r="J17" s="32" t="s">
        <v>18</v>
      </c>
      <c r="K17" s="11"/>
      <c r="L17" s="11"/>
      <c r="M17" s="11"/>
      <c r="N17" s="11"/>
      <c r="O17" s="56"/>
      <c r="P17" s="7"/>
      <c r="Q17" s="7"/>
      <c r="R17" s="7"/>
      <c r="S17" s="7"/>
      <c r="T17" s="7"/>
      <c r="U17" s="7"/>
      <c r="V17" s="50"/>
    </row>
    <row r="18" spans="3:22" x14ac:dyDescent="0.25">
      <c r="D18" s="17" t="s">
        <v>6</v>
      </c>
      <c r="E18" s="28">
        <v>1</v>
      </c>
      <c r="F18" s="20">
        <f>E15</f>
        <v>7185.1434027777777</v>
      </c>
      <c r="G18" s="74">
        <f>E5</f>
        <v>1</v>
      </c>
      <c r="H18" s="6">
        <f t="shared" ref="H18:H24" si="0">G18*F18</f>
        <v>7185.1434027777777</v>
      </c>
      <c r="I18" s="104">
        <f t="shared" ref="I18:I24" si="1">H18*12</f>
        <v>86221.720833333326</v>
      </c>
      <c r="J18" s="34"/>
      <c r="K18" s="11"/>
      <c r="L18" s="11"/>
      <c r="M18" s="11"/>
      <c r="N18" s="11"/>
      <c r="O18" s="56"/>
      <c r="P18" s="7"/>
      <c r="Q18" s="7" t="s">
        <v>2</v>
      </c>
      <c r="R18" s="7"/>
      <c r="S18" s="7"/>
      <c r="T18" s="8" t="e">
        <f>T14-T15-T16</f>
        <v>#REF!</v>
      </c>
      <c r="U18" s="7"/>
      <c r="V18" s="54"/>
    </row>
    <row r="19" spans="3:22" x14ac:dyDescent="0.25">
      <c r="D19" s="17" t="s">
        <v>30</v>
      </c>
      <c r="E19" s="62">
        <v>3.4000000000000002E-2</v>
      </c>
      <c r="F19" s="26">
        <f>F18*E19</f>
        <v>244.29487569444447</v>
      </c>
      <c r="G19" s="74">
        <f>G22</f>
        <v>1</v>
      </c>
      <c r="H19" s="6">
        <f t="shared" si="0"/>
        <v>244.29487569444447</v>
      </c>
      <c r="I19" s="104">
        <f t="shared" si="1"/>
        <v>2931.5385083333335</v>
      </c>
      <c r="J19" s="34"/>
      <c r="K19" s="11"/>
      <c r="L19" s="11"/>
      <c r="M19" s="11"/>
      <c r="N19" s="11"/>
      <c r="O19" s="56"/>
      <c r="P19" s="7"/>
      <c r="Q19" s="7"/>
      <c r="R19" s="7"/>
      <c r="S19" s="7"/>
      <c r="T19" s="8"/>
      <c r="U19" s="7"/>
      <c r="V19" s="54"/>
    </row>
    <row r="20" spans="3:22" x14ac:dyDescent="0.25">
      <c r="C20" s="13"/>
      <c r="D20" s="17" t="s">
        <v>22</v>
      </c>
      <c r="E20" s="105">
        <v>0</v>
      </c>
      <c r="F20" s="26">
        <f>F18*E20</f>
        <v>0</v>
      </c>
      <c r="G20" s="74">
        <f>G18</f>
        <v>1</v>
      </c>
      <c r="H20" s="6">
        <f t="shared" si="0"/>
        <v>0</v>
      </c>
      <c r="I20" s="104">
        <f t="shared" si="1"/>
        <v>0</v>
      </c>
      <c r="J20" s="34"/>
      <c r="K20" s="11"/>
      <c r="L20" s="11"/>
      <c r="M20" s="11"/>
      <c r="N20" s="11"/>
      <c r="O20" s="56"/>
      <c r="P20" s="7"/>
      <c r="Q20" s="7"/>
      <c r="R20" s="7"/>
      <c r="S20" s="7"/>
      <c r="T20" s="7"/>
      <c r="U20" s="7"/>
      <c r="V20" s="50"/>
    </row>
    <row r="21" spans="3:22" x14ac:dyDescent="0.25">
      <c r="D21" s="17" t="s">
        <v>4</v>
      </c>
      <c r="E21" s="105">
        <f>H42</f>
        <v>0.6</v>
      </c>
      <c r="F21" s="26">
        <f>F18*E21</f>
        <v>4311.0860416666665</v>
      </c>
      <c r="G21" s="74">
        <f>G20</f>
        <v>1</v>
      </c>
      <c r="H21" s="6">
        <f t="shared" si="0"/>
        <v>4311.0860416666665</v>
      </c>
      <c r="I21" s="104">
        <f t="shared" si="1"/>
        <v>51733.032500000001</v>
      </c>
      <c r="J21" s="34"/>
      <c r="K21" s="11"/>
      <c r="L21" s="11"/>
      <c r="M21" s="11"/>
      <c r="N21" s="11"/>
      <c r="O21" s="56"/>
      <c r="P21" s="7"/>
      <c r="Q21" s="7" t="s">
        <v>23</v>
      </c>
      <c r="R21" s="8">
        <f>F20</f>
        <v>0</v>
      </c>
      <c r="S21" s="7"/>
      <c r="T21" s="7"/>
      <c r="U21" s="7"/>
      <c r="V21" s="50"/>
    </row>
    <row r="22" spans="3:22" ht="15.75" thickBot="1" x14ac:dyDescent="0.3">
      <c r="D22" s="17" t="s">
        <v>29</v>
      </c>
      <c r="E22" s="105">
        <v>0</v>
      </c>
      <c r="F22" s="26">
        <f>F18*E22</f>
        <v>0</v>
      </c>
      <c r="G22" s="74">
        <f>G21</f>
        <v>1</v>
      </c>
      <c r="H22" s="6">
        <f t="shared" si="0"/>
        <v>0</v>
      </c>
      <c r="I22" s="104">
        <f t="shared" si="1"/>
        <v>0</v>
      </c>
      <c r="J22" s="34"/>
      <c r="K22" s="11"/>
      <c r="L22" s="11"/>
      <c r="M22" s="11"/>
      <c r="N22" s="11"/>
      <c r="O22" s="56"/>
      <c r="P22" s="83"/>
      <c r="Q22" s="83"/>
      <c r="R22" s="83"/>
      <c r="S22" s="83"/>
      <c r="T22" s="83"/>
      <c r="U22" s="83"/>
      <c r="V22" s="58"/>
    </row>
    <row r="23" spans="3:22" x14ac:dyDescent="0.25">
      <c r="D23" s="17" t="s">
        <v>31</v>
      </c>
      <c r="E23" s="62">
        <f>F23*E18/F18</f>
        <v>3.1732143287753332E-2</v>
      </c>
      <c r="F23" s="36">
        <f>12*19</f>
        <v>228</v>
      </c>
      <c r="G23" s="74">
        <f>G19</f>
        <v>1</v>
      </c>
      <c r="H23" s="6">
        <f t="shared" si="0"/>
        <v>228</v>
      </c>
      <c r="I23" s="104">
        <f t="shared" si="1"/>
        <v>2736</v>
      </c>
      <c r="J23" s="34"/>
      <c r="K23" s="11"/>
      <c r="L23" s="11"/>
      <c r="M23" s="11"/>
      <c r="N23" s="11"/>
      <c r="O23" s="56"/>
    </row>
    <row r="24" spans="3:22" ht="15.75" thickBot="1" x14ac:dyDescent="0.3">
      <c r="D24" s="22" t="s">
        <v>12</v>
      </c>
      <c r="E24" s="64">
        <f>F24*E18/F18</f>
        <v>0.33426785671224674</v>
      </c>
      <c r="F24" s="71">
        <f>F18-F20-F21-F22-F19-F23</f>
        <v>2401.762485416667</v>
      </c>
      <c r="G24" s="75">
        <f>G19</f>
        <v>1</v>
      </c>
      <c r="H24" s="60">
        <f t="shared" si="0"/>
        <v>2401.762485416667</v>
      </c>
      <c r="I24" s="106">
        <f t="shared" si="1"/>
        <v>28821.149825000004</v>
      </c>
      <c r="J24" s="107">
        <f>I24/G7</f>
        <v>0.30676468158002762</v>
      </c>
      <c r="K24" s="11"/>
      <c r="L24" s="11"/>
      <c r="M24" s="11"/>
      <c r="N24" s="11"/>
      <c r="O24" s="56"/>
    </row>
    <row r="25" spans="3:22" x14ac:dyDescent="0.25">
      <c r="D25" s="4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6"/>
    </row>
    <row r="26" spans="3:22" x14ac:dyDescent="0.25">
      <c r="D26" s="18"/>
      <c r="E26" s="18"/>
      <c r="F26" s="18"/>
      <c r="G26" s="18"/>
      <c r="H26" s="1"/>
      <c r="I26" s="1"/>
      <c r="J26" s="63" t="s">
        <v>1</v>
      </c>
      <c r="K26" s="2" t="s">
        <v>55</v>
      </c>
      <c r="L26" s="1"/>
      <c r="M26" s="1"/>
      <c r="N26" s="1"/>
      <c r="O26" s="1"/>
      <c r="P26" s="1"/>
      <c r="Q26" s="1" t="s">
        <v>85</v>
      </c>
    </row>
    <row r="27" spans="3:22" x14ac:dyDescent="0.25">
      <c r="D27" s="2" t="s">
        <v>84</v>
      </c>
      <c r="E27" s="2"/>
      <c r="F27" s="2" t="s">
        <v>0</v>
      </c>
      <c r="G27" s="90" t="s">
        <v>40</v>
      </c>
      <c r="H27" s="63" t="s">
        <v>43</v>
      </c>
      <c r="I27" s="63" t="s">
        <v>8</v>
      </c>
      <c r="J27" s="1" t="s">
        <v>54</v>
      </c>
      <c r="K27" s="91" t="s">
        <v>44</v>
      </c>
      <c r="L27" s="2" t="s">
        <v>7</v>
      </c>
      <c r="M27" s="91" t="s">
        <v>14</v>
      </c>
      <c r="N27" s="91" t="s">
        <v>45</v>
      </c>
      <c r="O27" s="91" t="s">
        <v>46</v>
      </c>
      <c r="P27" s="2"/>
      <c r="Q27" s="1">
        <v>12</v>
      </c>
    </row>
    <row r="28" spans="3:22" x14ac:dyDescent="0.25">
      <c r="D28" s="2">
        <v>1</v>
      </c>
      <c r="E28" s="108" t="s">
        <v>47</v>
      </c>
      <c r="F28" s="3">
        <v>7</v>
      </c>
      <c r="G28" s="87">
        <v>1</v>
      </c>
      <c r="H28" s="3">
        <f>F28*G28</f>
        <v>7</v>
      </c>
      <c r="I28" s="19">
        <f>H28/(100%-K28)</f>
        <v>11.666666666666668</v>
      </c>
      <c r="J28" s="3">
        <f>I28-H28</f>
        <v>4.6666666666666679</v>
      </c>
      <c r="K28" s="148">
        <f>E12</f>
        <v>0.4</v>
      </c>
      <c r="L28" s="1">
        <f>E11</f>
        <v>0.5</v>
      </c>
      <c r="M28" s="4">
        <f>L28*I28</f>
        <v>5.8333333333333339</v>
      </c>
      <c r="N28" s="4">
        <f t="shared" ref="N28:N39" si="2">L28*J28</f>
        <v>2.3333333333333339</v>
      </c>
      <c r="O28" s="4">
        <f>N28*30.5</f>
        <v>71.166666666666686</v>
      </c>
      <c r="P28" s="1"/>
      <c r="Q28" s="4">
        <f>Q27*H28</f>
        <v>84</v>
      </c>
    </row>
    <row r="29" spans="3:22" x14ac:dyDescent="0.25">
      <c r="D29" s="2">
        <v>2</v>
      </c>
      <c r="E29" s="29" t="s">
        <v>36</v>
      </c>
      <c r="F29" s="19">
        <v>8</v>
      </c>
      <c r="G29" s="21">
        <v>1</v>
      </c>
      <c r="H29" s="3">
        <f>F29*G29</f>
        <v>8</v>
      </c>
      <c r="I29" s="19">
        <f t="shared" ref="I29:I39" si="3">H29/(100%-K29)</f>
        <v>13.333333333333334</v>
      </c>
      <c r="J29" s="3">
        <f>I29-H29</f>
        <v>5.3333333333333339</v>
      </c>
      <c r="K29" s="88">
        <f>K28</f>
        <v>0.4</v>
      </c>
      <c r="L29" s="1">
        <f>L28</f>
        <v>0.5</v>
      </c>
      <c r="M29" s="4">
        <f t="shared" ref="M29:M39" si="4">L29*I29</f>
        <v>6.666666666666667</v>
      </c>
      <c r="N29" s="4">
        <f t="shared" si="2"/>
        <v>2.666666666666667</v>
      </c>
      <c r="O29" s="4">
        <f t="shared" ref="O29:O39" si="5">N29*30.5</f>
        <v>81.333333333333343</v>
      </c>
      <c r="P29" s="1"/>
      <c r="Q29" s="4">
        <f>Q27*H29</f>
        <v>96</v>
      </c>
    </row>
    <row r="30" spans="3:22" x14ac:dyDescent="0.25">
      <c r="D30" s="2">
        <v>3</v>
      </c>
      <c r="E30" s="108" t="s">
        <v>37</v>
      </c>
      <c r="F30" s="3">
        <v>15</v>
      </c>
      <c r="G30" s="12">
        <v>1</v>
      </c>
      <c r="H30" s="3">
        <f t="shared" ref="H30:H39" si="6">F30*G30</f>
        <v>15</v>
      </c>
      <c r="I30" s="19">
        <f t="shared" si="3"/>
        <v>25</v>
      </c>
      <c r="J30" s="3">
        <f t="shared" ref="J30:J39" si="7">I30-H30</f>
        <v>10</v>
      </c>
      <c r="K30" s="88">
        <f t="shared" ref="K30:K39" si="8">K29</f>
        <v>0.4</v>
      </c>
      <c r="L30" s="1">
        <f>L29</f>
        <v>0.5</v>
      </c>
      <c r="M30" s="4">
        <f t="shared" si="4"/>
        <v>12.5</v>
      </c>
      <c r="N30" s="4">
        <f t="shared" si="2"/>
        <v>5</v>
      </c>
      <c r="O30" s="4">
        <f t="shared" si="5"/>
        <v>152.5</v>
      </c>
      <c r="P30" s="1"/>
      <c r="Q30" s="4">
        <f>Q27*H30</f>
        <v>180</v>
      </c>
    </row>
    <row r="31" spans="3:22" x14ac:dyDescent="0.25">
      <c r="D31" s="137">
        <v>4</v>
      </c>
      <c r="E31" s="45" t="str">
        <f>E89</f>
        <v>cubrebocas  ambiderm 5 pcs</v>
      </c>
      <c r="F31" s="31">
        <f>F89</f>
        <v>7</v>
      </c>
      <c r="G31" s="138">
        <v>1</v>
      </c>
      <c r="H31" s="31">
        <f t="shared" si="6"/>
        <v>7</v>
      </c>
      <c r="I31" s="19">
        <f t="shared" si="3"/>
        <v>11.666666666666668</v>
      </c>
      <c r="J31" s="31">
        <f t="shared" si="7"/>
        <v>4.6666666666666679</v>
      </c>
      <c r="K31" s="88">
        <f t="shared" si="8"/>
        <v>0.4</v>
      </c>
      <c r="L31" s="30">
        <f t="shared" ref="L31:L39" si="9">L30</f>
        <v>0.5</v>
      </c>
      <c r="M31" s="123">
        <f t="shared" si="4"/>
        <v>5.8333333333333339</v>
      </c>
      <c r="N31" s="123">
        <f t="shared" si="2"/>
        <v>2.3333333333333339</v>
      </c>
      <c r="O31" s="139">
        <f t="shared" si="5"/>
        <v>71.166666666666686</v>
      </c>
      <c r="Q31" s="5">
        <f>Q27*H31</f>
        <v>84</v>
      </c>
    </row>
    <row r="32" spans="3:22" x14ac:dyDescent="0.25">
      <c r="D32" s="53">
        <v>5</v>
      </c>
      <c r="E32" s="108" t="s">
        <v>39</v>
      </c>
      <c r="F32" s="3">
        <f>85/20</f>
        <v>4.25</v>
      </c>
      <c r="G32" s="12">
        <v>3</v>
      </c>
      <c r="H32" s="3">
        <f t="shared" si="6"/>
        <v>12.75</v>
      </c>
      <c r="I32" s="19">
        <f t="shared" si="3"/>
        <v>21.25</v>
      </c>
      <c r="J32" s="3">
        <f t="shared" si="7"/>
        <v>8.5</v>
      </c>
      <c r="K32" s="88">
        <f t="shared" si="8"/>
        <v>0.4</v>
      </c>
      <c r="L32" s="1">
        <f t="shared" si="9"/>
        <v>0.5</v>
      </c>
      <c r="M32" s="4">
        <f t="shared" si="4"/>
        <v>10.625</v>
      </c>
      <c r="N32" s="4">
        <f t="shared" si="2"/>
        <v>4.25</v>
      </c>
      <c r="O32" s="46">
        <f t="shared" si="5"/>
        <v>129.625</v>
      </c>
      <c r="Q32" s="5">
        <f>Q27*H32</f>
        <v>153</v>
      </c>
    </row>
    <row r="33" spans="3:17" x14ac:dyDescent="0.25">
      <c r="D33" s="53">
        <v>6</v>
      </c>
      <c r="E33" s="108" t="s">
        <v>80</v>
      </c>
      <c r="F33" s="3">
        <f>F75</f>
        <v>2.5116666666666663</v>
      </c>
      <c r="G33" s="12">
        <v>2</v>
      </c>
      <c r="H33" s="3">
        <f t="shared" si="6"/>
        <v>5.0233333333333325</v>
      </c>
      <c r="I33" s="19">
        <f t="shared" si="3"/>
        <v>8.3722222222222218</v>
      </c>
      <c r="J33" s="3">
        <f t="shared" si="7"/>
        <v>3.3488888888888892</v>
      </c>
      <c r="K33" s="88">
        <f t="shared" si="8"/>
        <v>0.4</v>
      </c>
      <c r="L33" s="1">
        <f t="shared" si="9"/>
        <v>0.5</v>
      </c>
      <c r="M33" s="4">
        <f t="shared" si="4"/>
        <v>4.1861111111111109</v>
      </c>
      <c r="N33" s="4">
        <f t="shared" si="2"/>
        <v>1.6744444444444446</v>
      </c>
      <c r="O33" s="46">
        <f t="shared" si="5"/>
        <v>51.070555555555558</v>
      </c>
      <c r="Q33" s="5">
        <f>Q27*H33</f>
        <v>60.279999999999987</v>
      </c>
    </row>
    <row r="34" spans="3:17" x14ac:dyDescent="0.25">
      <c r="D34" s="53">
        <v>7</v>
      </c>
      <c r="E34" s="29" t="s">
        <v>41</v>
      </c>
      <c r="F34" s="19">
        <f>G104</f>
        <v>1.8</v>
      </c>
      <c r="G34" s="21">
        <v>3</v>
      </c>
      <c r="H34" s="3">
        <f t="shared" si="6"/>
        <v>5.4</v>
      </c>
      <c r="I34" s="19">
        <f t="shared" si="3"/>
        <v>9.0000000000000018</v>
      </c>
      <c r="J34" s="3">
        <f t="shared" si="7"/>
        <v>3.6000000000000014</v>
      </c>
      <c r="K34" s="88">
        <f t="shared" si="8"/>
        <v>0.4</v>
      </c>
      <c r="L34" s="1">
        <f t="shared" si="9"/>
        <v>0.5</v>
      </c>
      <c r="M34" s="4">
        <f t="shared" si="4"/>
        <v>4.5000000000000009</v>
      </c>
      <c r="N34" s="4">
        <f t="shared" si="2"/>
        <v>1.8000000000000007</v>
      </c>
      <c r="O34" s="46">
        <f t="shared" si="5"/>
        <v>54.90000000000002</v>
      </c>
      <c r="Q34" s="5">
        <f>Q27*H34</f>
        <v>64.800000000000011</v>
      </c>
    </row>
    <row r="35" spans="3:17" x14ac:dyDescent="0.25">
      <c r="D35" s="127">
        <v>8</v>
      </c>
      <c r="E35" s="121" t="s">
        <v>73</v>
      </c>
      <c r="F35" s="5">
        <f>I129</f>
        <v>49.770833333333329</v>
      </c>
      <c r="G35" s="94">
        <v>1</v>
      </c>
      <c r="H35" s="3">
        <f t="shared" si="6"/>
        <v>49.770833333333329</v>
      </c>
      <c r="I35" s="19">
        <f t="shared" si="3"/>
        <v>82.951388888888886</v>
      </c>
      <c r="J35" s="93">
        <f t="shared" si="7"/>
        <v>33.180555555555557</v>
      </c>
      <c r="K35" s="88">
        <f t="shared" si="8"/>
        <v>0.4</v>
      </c>
      <c r="L35" s="92">
        <f>L34</f>
        <v>0.5</v>
      </c>
      <c r="M35" s="95">
        <f t="shared" si="4"/>
        <v>41.475694444444443</v>
      </c>
      <c r="N35" s="95">
        <f t="shared" si="2"/>
        <v>16.590277777777779</v>
      </c>
      <c r="O35" s="114">
        <f t="shared" si="5"/>
        <v>506.00347222222223</v>
      </c>
      <c r="Q35" s="5">
        <f>Q27*H35</f>
        <v>597.25</v>
      </c>
    </row>
    <row r="36" spans="3:17" x14ac:dyDescent="0.25">
      <c r="D36" s="53">
        <v>9</v>
      </c>
      <c r="E36" s="121" t="s">
        <v>52</v>
      </c>
      <c r="F36" s="93">
        <v>10</v>
      </c>
      <c r="G36" s="94">
        <v>3</v>
      </c>
      <c r="H36" s="93">
        <f t="shared" si="6"/>
        <v>30</v>
      </c>
      <c r="I36" s="19">
        <f t="shared" si="3"/>
        <v>50</v>
      </c>
      <c r="J36" s="93">
        <f t="shared" si="7"/>
        <v>20</v>
      </c>
      <c r="K36" s="88">
        <f t="shared" si="8"/>
        <v>0.4</v>
      </c>
      <c r="L36" s="92">
        <f>L35</f>
        <v>0.5</v>
      </c>
      <c r="M36" s="95">
        <f t="shared" si="4"/>
        <v>25</v>
      </c>
      <c r="N36" s="95">
        <f t="shared" si="2"/>
        <v>10</v>
      </c>
      <c r="O36" s="114">
        <f t="shared" si="5"/>
        <v>305</v>
      </c>
      <c r="Q36" s="5">
        <f>Q27*H36</f>
        <v>360</v>
      </c>
    </row>
    <row r="37" spans="3:17" x14ac:dyDescent="0.25">
      <c r="D37" s="53">
        <v>10</v>
      </c>
      <c r="E37" s="29" t="s">
        <v>82</v>
      </c>
      <c r="F37" s="19">
        <f>G59</f>
        <v>10</v>
      </c>
      <c r="G37" s="21">
        <v>1</v>
      </c>
      <c r="H37" s="3">
        <f t="shared" si="6"/>
        <v>10</v>
      </c>
      <c r="I37" s="19">
        <f t="shared" si="3"/>
        <v>16.666666666666668</v>
      </c>
      <c r="J37" s="3">
        <f t="shared" si="7"/>
        <v>6.6666666666666679</v>
      </c>
      <c r="K37" s="88">
        <f t="shared" si="8"/>
        <v>0.4</v>
      </c>
      <c r="L37" s="1">
        <f>L36</f>
        <v>0.5</v>
      </c>
      <c r="M37" s="95">
        <f t="shared" si="4"/>
        <v>8.3333333333333339</v>
      </c>
      <c r="N37" s="4">
        <f t="shared" si="2"/>
        <v>3.3333333333333339</v>
      </c>
      <c r="O37" s="46">
        <f t="shared" si="5"/>
        <v>101.66666666666669</v>
      </c>
      <c r="Q37" s="5">
        <f>Q27*H37</f>
        <v>120</v>
      </c>
    </row>
    <row r="38" spans="3:17" x14ac:dyDescent="0.25">
      <c r="D38" s="53">
        <v>11</v>
      </c>
      <c r="E38" s="29" t="s">
        <v>49</v>
      </c>
      <c r="F38" s="19">
        <v>6.375</v>
      </c>
      <c r="G38" s="21">
        <v>2</v>
      </c>
      <c r="H38" s="3">
        <f t="shared" si="6"/>
        <v>12.75</v>
      </c>
      <c r="I38" s="19">
        <f t="shared" si="3"/>
        <v>21.25</v>
      </c>
      <c r="J38" s="3">
        <f t="shared" si="7"/>
        <v>8.5</v>
      </c>
      <c r="K38" s="88">
        <f t="shared" si="8"/>
        <v>0.4</v>
      </c>
      <c r="L38" s="1">
        <f t="shared" si="9"/>
        <v>0.5</v>
      </c>
      <c r="M38" s="95">
        <f t="shared" si="4"/>
        <v>10.625</v>
      </c>
      <c r="N38" s="4">
        <f t="shared" si="2"/>
        <v>4.25</v>
      </c>
      <c r="O38" s="46">
        <f t="shared" si="5"/>
        <v>129.625</v>
      </c>
      <c r="Q38" s="5">
        <f>Q27*H38</f>
        <v>153</v>
      </c>
    </row>
    <row r="39" spans="3:17" x14ac:dyDescent="0.25">
      <c r="D39" s="53">
        <v>12</v>
      </c>
      <c r="E39" s="29" t="s">
        <v>79</v>
      </c>
      <c r="F39" s="19">
        <v>120</v>
      </c>
      <c r="G39" s="21">
        <v>1</v>
      </c>
      <c r="H39" s="3">
        <f t="shared" si="6"/>
        <v>120</v>
      </c>
      <c r="I39" s="19">
        <f t="shared" si="3"/>
        <v>200</v>
      </c>
      <c r="J39" s="3">
        <f t="shared" si="7"/>
        <v>80</v>
      </c>
      <c r="K39" s="88">
        <f t="shared" si="8"/>
        <v>0.4</v>
      </c>
      <c r="L39" s="1">
        <f t="shared" si="9"/>
        <v>0.5</v>
      </c>
      <c r="M39" s="95">
        <f t="shared" si="4"/>
        <v>100</v>
      </c>
      <c r="N39" s="4">
        <f t="shared" si="2"/>
        <v>40</v>
      </c>
      <c r="O39" s="46">
        <f t="shared" si="5"/>
        <v>1220</v>
      </c>
      <c r="Q39" s="5">
        <f>Q27*H39</f>
        <v>1440</v>
      </c>
    </row>
    <row r="40" spans="3:17" x14ac:dyDescent="0.25">
      <c r="D40" s="17"/>
      <c r="E40" s="18"/>
      <c r="F40" s="18"/>
      <c r="G40" s="21"/>
      <c r="H40" s="1"/>
      <c r="I40" s="1"/>
      <c r="J40" s="1"/>
      <c r="K40" s="1"/>
      <c r="L40" s="1"/>
      <c r="M40" s="1"/>
      <c r="N40" s="1"/>
      <c r="O40" s="41"/>
      <c r="Q40" s="1"/>
    </row>
    <row r="41" spans="3:17" x14ac:dyDescent="0.25">
      <c r="D41" s="17"/>
      <c r="E41" s="18"/>
      <c r="F41" s="18"/>
      <c r="G41" s="18"/>
      <c r="H41" s="4">
        <f>SUM(H28:H40)/12</f>
        <v>23.557847222222222</v>
      </c>
      <c r="I41" s="4">
        <f>SUM(I28:I40)/12</f>
        <v>39.263078703703705</v>
      </c>
      <c r="J41" s="1"/>
      <c r="K41" s="1"/>
      <c r="L41" s="1"/>
      <c r="M41" s="4">
        <f>SUM(M28:M40)</f>
        <v>235.57847222222222</v>
      </c>
      <c r="N41" s="4">
        <f>SUM(N29:N40)</f>
        <v>91.898055555555558</v>
      </c>
      <c r="O41" s="46">
        <f>SUM(O28:O40)</f>
        <v>2874.0573611111113</v>
      </c>
      <c r="Q41" s="4">
        <f>SUM(Q28:Q40)</f>
        <v>3392.33</v>
      </c>
    </row>
    <row r="42" spans="3:17" x14ac:dyDescent="0.25">
      <c r="D42" s="17"/>
      <c r="E42" s="18"/>
      <c r="F42" s="18"/>
      <c r="G42" s="18"/>
      <c r="H42" s="88">
        <f>+H41*I42/I41</f>
        <v>0.6</v>
      </c>
      <c r="I42" s="89">
        <v>1</v>
      </c>
      <c r="J42" s="1"/>
      <c r="K42" s="1"/>
      <c r="L42" s="1"/>
      <c r="M42" s="1"/>
      <c r="N42" s="1"/>
      <c r="O42" s="41"/>
      <c r="P42" s="10"/>
    </row>
    <row r="43" spans="3:17" ht="15.75" thickBot="1" x14ac:dyDescent="0.3">
      <c r="G43" s="24"/>
    </row>
    <row r="44" spans="3:17" ht="15.75" thickBot="1" x14ac:dyDescent="0.3">
      <c r="D44" s="124" t="s">
        <v>34</v>
      </c>
      <c r="E44" s="125"/>
      <c r="F44" s="125"/>
      <c r="G44" s="125"/>
      <c r="H44" s="125"/>
      <c r="I44" s="125"/>
      <c r="J44" s="126"/>
    </row>
    <row r="46" spans="3:17" x14ac:dyDescent="0.25">
      <c r="C46" s="13"/>
      <c r="D46" s="29" t="s">
        <v>25</v>
      </c>
      <c r="E46" s="145">
        <v>10</v>
      </c>
      <c r="F46" s="19">
        <v>70000</v>
      </c>
      <c r="G46" s="19">
        <f>E46*F46</f>
        <v>700000</v>
      </c>
      <c r="H46" s="7"/>
      <c r="I46" s="7"/>
      <c r="J46" s="7"/>
    </row>
    <row r="47" spans="3:17" x14ac:dyDescent="0.25">
      <c r="C47" s="11"/>
      <c r="D47" s="18" t="s">
        <v>24</v>
      </c>
      <c r="E47" s="21"/>
      <c r="F47" s="19">
        <f>Q83</f>
        <v>4267.41</v>
      </c>
      <c r="G47" s="19">
        <f>F47*E46</f>
        <v>42674.1</v>
      </c>
      <c r="H47" s="7"/>
      <c r="I47" s="7"/>
      <c r="J47" s="7"/>
    </row>
    <row r="48" spans="3:17" x14ac:dyDescent="0.25">
      <c r="C48" s="11"/>
      <c r="D48" s="18"/>
      <c r="E48" s="21"/>
      <c r="F48" s="19">
        <f>F46+F47</f>
        <v>74267.41</v>
      </c>
      <c r="G48" s="19">
        <f>G46+G47</f>
        <v>742674.1</v>
      </c>
      <c r="I48" s="7"/>
      <c r="J48" s="7"/>
    </row>
    <row r="49" spans="3:15" ht="15.75" thickBot="1" x14ac:dyDescent="0.3">
      <c r="C49" s="11"/>
      <c r="I49" s="7"/>
      <c r="J49" s="7"/>
    </row>
    <row r="50" spans="3:15" ht="15.75" thickBot="1" x14ac:dyDescent="0.3">
      <c r="C50" s="11"/>
      <c r="D50" s="25" t="s">
        <v>28</v>
      </c>
      <c r="E50" s="86" t="s">
        <v>35</v>
      </c>
      <c r="F50" s="38"/>
      <c r="G50" s="38"/>
      <c r="H50" s="38"/>
      <c r="I50" s="38"/>
      <c r="J50" s="38"/>
      <c r="K50" s="38"/>
      <c r="L50" s="38"/>
      <c r="M50" s="38"/>
      <c r="N50" s="38"/>
      <c r="O50" s="55"/>
    </row>
    <row r="51" spans="3:15" x14ac:dyDescent="0.25">
      <c r="C51" s="11"/>
      <c r="D51" s="35" t="s">
        <v>13</v>
      </c>
      <c r="E51" s="122">
        <v>12</v>
      </c>
      <c r="F51" s="108"/>
      <c r="G51" s="108"/>
      <c r="H51" s="7"/>
      <c r="I51" s="7"/>
      <c r="J51" s="7"/>
      <c r="K51" s="7"/>
      <c r="L51" s="7"/>
      <c r="M51" s="7"/>
      <c r="N51" s="7"/>
      <c r="O51" s="50"/>
    </row>
    <row r="52" spans="3:15" x14ac:dyDescent="0.25">
      <c r="C52" s="11"/>
      <c r="D52" s="35" t="s">
        <v>14</v>
      </c>
      <c r="E52" s="140">
        <v>0.5</v>
      </c>
      <c r="F52" s="108"/>
      <c r="G52" s="108"/>
      <c r="H52" s="7"/>
      <c r="I52" s="7"/>
      <c r="J52" s="7"/>
      <c r="K52" s="7"/>
      <c r="L52" s="7"/>
      <c r="M52" s="7"/>
      <c r="N52" s="7"/>
      <c r="O52" s="50"/>
    </row>
    <row r="53" spans="3:15" x14ac:dyDescent="0.25">
      <c r="C53" s="11"/>
      <c r="D53" s="35" t="s">
        <v>92</v>
      </c>
      <c r="E53" s="144">
        <v>0.4</v>
      </c>
      <c r="F53" s="7"/>
      <c r="G53" s="7"/>
      <c r="H53" s="7"/>
      <c r="I53" s="7"/>
      <c r="J53" s="7"/>
      <c r="K53" s="7"/>
      <c r="L53" s="7"/>
      <c r="M53" s="7"/>
      <c r="N53" s="7"/>
      <c r="O53" s="50"/>
    </row>
    <row r="54" spans="3:15" x14ac:dyDescent="0.25">
      <c r="C54" s="11"/>
      <c r="D54" s="35" t="s">
        <v>15</v>
      </c>
      <c r="E54" s="98">
        <f>I83</f>
        <v>49.391319444444441</v>
      </c>
      <c r="F54" s="7"/>
      <c r="G54" s="7"/>
      <c r="H54" s="7"/>
      <c r="I54" s="7"/>
      <c r="J54" s="7"/>
      <c r="K54" s="7"/>
      <c r="L54" s="7"/>
      <c r="M54" s="7"/>
      <c r="N54" s="7"/>
      <c r="O54" s="50"/>
    </row>
    <row r="55" spans="3:15" x14ac:dyDescent="0.25">
      <c r="C55" s="11"/>
      <c r="D55" s="35" t="s">
        <v>14</v>
      </c>
      <c r="E55" s="68">
        <f>M83</f>
        <v>296.34791666666666</v>
      </c>
      <c r="F55" s="7"/>
      <c r="G55" s="7"/>
      <c r="H55" s="7"/>
      <c r="I55" s="7"/>
      <c r="J55" s="7"/>
      <c r="K55" s="7"/>
      <c r="L55" s="7"/>
      <c r="M55" s="7"/>
      <c r="N55" s="7"/>
      <c r="O55" s="50"/>
    </row>
    <row r="56" spans="3:15" ht="15.75" thickBot="1" x14ac:dyDescent="0.3">
      <c r="C56" s="11"/>
      <c r="D56" s="37" t="s">
        <v>33</v>
      </c>
      <c r="E56" s="69">
        <f>E55*30.5</f>
        <v>9038.6114583333328</v>
      </c>
      <c r="F56" s="7"/>
      <c r="G56" s="7"/>
      <c r="H56" s="7"/>
      <c r="I56" s="7"/>
      <c r="J56" s="7"/>
      <c r="K56" s="7"/>
      <c r="L56" s="7"/>
      <c r="M56" s="7"/>
      <c r="N56" s="7"/>
      <c r="O56" s="50"/>
    </row>
    <row r="57" spans="3:15" ht="15.75" thickBot="1" x14ac:dyDescent="0.3">
      <c r="C57" s="11"/>
      <c r="D57" s="70"/>
      <c r="E57" s="84"/>
      <c r="F57" s="7"/>
      <c r="G57" s="85"/>
      <c r="H57" s="7"/>
      <c r="I57" s="77"/>
      <c r="J57" s="7"/>
      <c r="K57" s="7"/>
      <c r="L57" s="7"/>
      <c r="M57" s="7"/>
      <c r="N57" s="7"/>
      <c r="O57" s="50"/>
    </row>
    <row r="58" spans="3:15" x14ac:dyDescent="0.25">
      <c r="C58" s="11"/>
      <c r="D58" s="25" t="s">
        <v>5</v>
      </c>
      <c r="E58" s="15"/>
      <c r="F58" s="119" t="s">
        <v>10</v>
      </c>
      <c r="G58" s="14" t="s">
        <v>3</v>
      </c>
      <c r="H58" s="72" t="s">
        <v>26</v>
      </c>
      <c r="I58" s="73" t="s">
        <v>27</v>
      </c>
      <c r="J58" s="120" t="s">
        <v>18</v>
      </c>
      <c r="K58" s="7"/>
      <c r="L58" s="7"/>
      <c r="M58" s="7"/>
      <c r="N58" s="7"/>
      <c r="O58" s="50"/>
    </row>
    <row r="59" spans="3:15" x14ac:dyDescent="0.25">
      <c r="C59" s="11"/>
      <c r="D59" s="17" t="s">
        <v>6</v>
      </c>
      <c r="E59" s="116">
        <v>1</v>
      </c>
      <c r="F59" s="20">
        <f>E56</f>
        <v>9038.6114583333328</v>
      </c>
      <c r="G59" s="74">
        <f>E46</f>
        <v>10</v>
      </c>
      <c r="H59" s="3">
        <f t="shared" ref="H59:H65" si="10">G59*F59</f>
        <v>90386.114583333328</v>
      </c>
      <c r="I59" s="61">
        <f t="shared" ref="I59:I65" si="11">H59*12</f>
        <v>1084633.375</v>
      </c>
      <c r="J59" s="41"/>
      <c r="K59" s="7"/>
      <c r="L59" s="7"/>
      <c r="M59" s="7"/>
      <c r="N59" s="7"/>
      <c r="O59" s="50"/>
    </row>
    <row r="60" spans="3:15" x14ac:dyDescent="0.25">
      <c r="C60" s="11"/>
      <c r="D60" s="17" t="s">
        <v>30</v>
      </c>
      <c r="E60" s="117">
        <v>3.4000000000000002E-2</v>
      </c>
      <c r="F60" s="26">
        <f>F59*E60</f>
        <v>307.31278958333331</v>
      </c>
      <c r="G60" s="74">
        <f>G63</f>
        <v>10</v>
      </c>
      <c r="H60" s="3">
        <f t="shared" si="10"/>
        <v>3073.1278958333332</v>
      </c>
      <c r="I60" s="61">
        <f t="shared" si="11"/>
        <v>36877.534749999999</v>
      </c>
      <c r="J60" s="41"/>
      <c r="K60" s="7"/>
      <c r="L60" s="7"/>
      <c r="M60" s="7"/>
      <c r="N60" s="7"/>
      <c r="O60" s="50"/>
    </row>
    <row r="61" spans="3:15" x14ac:dyDescent="0.25">
      <c r="C61" s="11"/>
      <c r="D61" s="17" t="s">
        <v>22</v>
      </c>
      <c r="E61" s="117">
        <f>F61*E59/F59</f>
        <v>0.1106364627586718</v>
      </c>
      <c r="F61" s="150">
        <v>1000</v>
      </c>
      <c r="G61" s="74">
        <f>G59</f>
        <v>10</v>
      </c>
      <c r="H61" s="3">
        <f t="shared" si="10"/>
        <v>10000</v>
      </c>
      <c r="I61" s="61">
        <f t="shared" si="11"/>
        <v>120000</v>
      </c>
      <c r="J61" s="41"/>
      <c r="K61" s="7"/>
      <c r="L61" s="7"/>
      <c r="M61" s="7"/>
      <c r="N61" s="7"/>
      <c r="O61" s="50"/>
    </row>
    <row r="62" spans="3:15" x14ac:dyDescent="0.25">
      <c r="C62" s="11"/>
      <c r="D62" s="17" t="s">
        <v>4</v>
      </c>
      <c r="E62" s="142">
        <f>H84</f>
        <v>0.60000000000000009</v>
      </c>
      <c r="F62" s="26">
        <f>F59*E62</f>
        <v>5423.1668750000008</v>
      </c>
      <c r="G62" s="74">
        <f>G61</f>
        <v>10</v>
      </c>
      <c r="H62" s="3">
        <f t="shared" si="10"/>
        <v>54231.668750000012</v>
      </c>
      <c r="I62" s="61">
        <f t="shared" si="11"/>
        <v>650780.02500000014</v>
      </c>
      <c r="J62" s="41"/>
      <c r="K62" s="7"/>
      <c r="L62" s="7"/>
      <c r="M62" s="7"/>
      <c r="N62" s="7"/>
      <c r="O62" s="50"/>
    </row>
    <row r="63" spans="3:15" x14ac:dyDescent="0.25">
      <c r="C63" s="11"/>
      <c r="D63" s="17" t="s">
        <v>29</v>
      </c>
      <c r="E63" s="141">
        <v>0.1</v>
      </c>
      <c r="F63" s="26">
        <f>F59*E63</f>
        <v>903.86114583333335</v>
      </c>
      <c r="G63" s="74">
        <f>G62</f>
        <v>10</v>
      </c>
      <c r="H63" s="3">
        <f t="shared" si="10"/>
        <v>9038.6114583333328</v>
      </c>
      <c r="I63" s="61">
        <f t="shared" si="11"/>
        <v>108463.33749999999</v>
      </c>
      <c r="J63" s="41"/>
      <c r="K63" s="7"/>
      <c r="L63" s="7"/>
      <c r="M63" s="7"/>
      <c r="N63" s="7"/>
      <c r="O63" s="50"/>
    </row>
    <row r="64" spans="3:15" x14ac:dyDescent="0.25">
      <c r="C64" s="11"/>
      <c r="D64" s="17" t="s">
        <v>31</v>
      </c>
      <c r="E64" s="117">
        <f>F64*E59/F59</f>
        <v>2.522511350897717E-2</v>
      </c>
      <c r="F64" s="59">
        <f>12*19</f>
        <v>228</v>
      </c>
      <c r="G64" s="74">
        <f>G60</f>
        <v>10</v>
      </c>
      <c r="H64" s="3">
        <f t="shared" si="10"/>
        <v>2280</v>
      </c>
      <c r="I64" s="61">
        <f t="shared" si="11"/>
        <v>27360</v>
      </c>
      <c r="J64" s="41"/>
      <c r="K64" s="7"/>
      <c r="L64" s="7"/>
      <c r="M64" s="7"/>
      <c r="N64" s="7"/>
      <c r="O64" s="50"/>
    </row>
    <row r="65" spans="3:18" ht="15.75" thickBot="1" x14ac:dyDescent="0.3">
      <c r="C65" s="11"/>
      <c r="D65" s="22" t="s">
        <v>12</v>
      </c>
      <c r="E65" s="118">
        <f>F65*E59/F59</f>
        <v>0.13013842373235088</v>
      </c>
      <c r="F65" s="71">
        <f>F59-F61-F62-F63-F60-F64</f>
        <v>1176.2706479166652</v>
      </c>
      <c r="G65" s="75">
        <f>G60</f>
        <v>10</v>
      </c>
      <c r="H65" s="65">
        <f t="shared" si="10"/>
        <v>11762.706479166653</v>
      </c>
      <c r="I65" s="66">
        <f t="shared" si="11"/>
        <v>141152.47774999985</v>
      </c>
      <c r="J65" s="67">
        <f>I65/G48</f>
        <v>0.19005978227866011</v>
      </c>
      <c r="K65" s="7"/>
      <c r="L65" s="7"/>
      <c r="M65" s="7"/>
      <c r="N65" s="7"/>
      <c r="O65" s="50"/>
    </row>
    <row r="66" spans="3:18" x14ac:dyDescent="0.25">
      <c r="C66" s="11"/>
      <c r="D66" s="17"/>
      <c r="E66" s="27"/>
      <c r="F66" s="19"/>
      <c r="G66" s="20"/>
      <c r="H66" s="7"/>
      <c r="I66" s="7"/>
      <c r="J66" s="7"/>
      <c r="K66" s="7"/>
      <c r="L66" s="7"/>
      <c r="M66" s="7"/>
      <c r="N66" s="7"/>
      <c r="O66" s="50"/>
    </row>
    <row r="67" spans="3:18" x14ac:dyDescent="0.25">
      <c r="C67" s="11"/>
      <c r="D67" s="134"/>
      <c r="E67" s="135"/>
      <c r="F67" s="136"/>
      <c r="G67" s="129"/>
      <c r="H67" s="7"/>
      <c r="I67" s="7"/>
      <c r="J67" s="7"/>
      <c r="K67" s="7"/>
      <c r="L67" s="7"/>
      <c r="M67" s="7"/>
      <c r="N67" s="7"/>
      <c r="O67" s="50"/>
    </row>
    <row r="68" spans="3:18" x14ac:dyDescent="0.25">
      <c r="C68" s="11"/>
      <c r="D68" s="18"/>
      <c r="E68" s="18"/>
      <c r="F68" s="18"/>
      <c r="G68" s="18"/>
      <c r="H68" s="1"/>
      <c r="I68" s="1"/>
      <c r="J68" s="63" t="s">
        <v>1</v>
      </c>
      <c r="K68" s="2" t="s">
        <v>55</v>
      </c>
      <c r="L68" s="1"/>
      <c r="M68" s="1"/>
      <c r="N68" s="1"/>
      <c r="O68" s="1"/>
      <c r="P68" s="1"/>
      <c r="Q68" s="1" t="s">
        <v>85</v>
      </c>
      <c r="R68" s="133"/>
    </row>
    <row r="69" spans="3:18" x14ac:dyDescent="0.25">
      <c r="C69" s="11"/>
      <c r="D69" s="2" t="s">
        <v>84</v>
      </c>
      <c r="E69" s="2"/>
      <c r="F69" s="2" t="s">
        <v>0</v>
      </c>
      <c r="G69" s="90" t="s">
        <v>40</v>
      </c>
      <c r="H69" s="63" t="s">
        <v>43</v>
      </c>
      <c r="I69" s="63" t="s">
        <v>8</v>
      </c>
      <c r="J69" s="1" t="s">
        <v>54</v>
      </c>
      <c r="K69" s="91" t="s">
        <v>44</v>
      </c>
      <c r="L69" s="2" t="s">
        <v>7</v>
      </c>
      <c r="M69" s="91" t="s">
        <v>14</v>
      </c>
      <c r="N69" s="91" t="s">
        <v>45</v>
      </c>
      <c r="O69" s="91" t="s">
        <v>46</v>
      </c>
      <c r="P69" s="2"/>
      <c r="Q69" s="1">
        <v>12</v>
      </c>
    </row>
    <row r="70" spans="3:18" x14ac:dyDescent="0.25">
      <c r="C70" s="11"/>
      <c r="D70" s="2">
        <v>1</v>
      </c>
      <c r="E70" s="2" t="s">
        <v>47</v>
      </c>
      <c r="F70" s="3">
        <v>7</v>
      </c>
      <c r="G70" s="87">
        <v>1</v>
      </c>
      <c r="H70" s="3">
        <f>F70*G70</f>
        <v>7</v>
      </c>
      <c r="I70" s="19">
        <f>H70/(100%-K70)</f>
        <v>11.666666666666668</v>
      </c>
      <c r="J70" s="3">
        <f>I70-H70</f>
        <v>4.6666666666666679</v>
      </c>
      <c r="K70" s="143">
        <f>E53</f>
        <v>0.4</v>
      </c>
      <c r="L70" s="1">
        <f>E52</f>
        <v>0.5</v>
      </c>
      <c r="M70" s="4">
        <f>L70*I70</f>
        <v>5.8333333333333339</v>
      </c>
      <c r="N70" s="4">
        <f t="shared" ref="N70:N81" si="12">L70*J70</f>
        <v>2.3333333333333339</v>
      </c>
      <c r="O70" s="4">
        <f>N70*30.5</f>
        <v>71.166666666666686</v>
      </c>
      <c r="P70" s="1"/>
      <c r="Q70" s="4">
        <f>Q69*H70</f>
        <v>84</v>
      </c>
    </row>
    <row r="71" spans="3:18" x14ac:dyDescent="0.25">
      <c r="C71" s="11"/>
      <c r="D71" s="2">
        <v>2</v>
      </c>
      <c r="E71" s="29" t="s">
        <v>36</v>
      </c>
      <c r="F71" s="19">
        <v>8</v>
      </c>
      <c r="G71" s="21">
        <v>1</v>
      </c>
      <c r="H71" s="3">
        <f>F71*G71</f>
        <v>8</v>
      </c>
      <c r="I71" s="19">
        <f t="shared" ref="I71:I81" si="13">H71/(100%-K71)</f>
        <v>13.333333333333334</v>
      </c>
      <c r="J71" s="3">
        <f>I71-H71</f>
        <v>5.3333333333333339</v>
      </c>
      <c r="K71" s="88">
        <f>K70</f>
        <v>0.4</v>
      </c>
      <c r="L71" s="1">
        <f>L70</f>
        <v>0.5</v>
      </c>
      <c r="M71" s="4">
        <f t="shared" ref="M71:M81" si="14">L71*I71</f>
        <v>6.666666666666667</v>
      </c>
      <c r="N71" s="4">
        <f t="shared" si="12"/>
        <v>2.666666666666667</v>
      </c>
      <c r="O71" s="4">
        <f t="shared" ref="O71:O81" si="15">N71*30.5</f>
        <v>81.333333333333343</v>
      </c>
      <c r="P71" s="1"/>
      <c r="Q71" s="4">
        <f>Q69*H71</f>
        <v>96</v>
      </c>
    </row>
    <row r="72" spans="3:18" x14ac:dyDescent="0.25">
      <c r="D72" s="2">
        <v>3</v>
      </c>
      <c r="E72" s="2" t="s">
        <v>37</v>
      </c>
      <c r="F72" s="3">
        <v>15</v>
      </c>
      <c r="G72" s="12">
        <v>1</v>
      </c>
      <c r="H72" s="3">
        <f t="shared" ref="H72:H81" si="16">F72*G72</f>
        <v>15</v>
      </c>
      <c r="I72" s="19">
        <f t="shared" si="13"/>
        <v>25</v>
      </c>
      <c r="J72" s="3">
        <f t="shared" ref="J72:J81" si="17">I72-H72</f>
        <v>10</v>
      </c>
      <c r="K72" s="88">
        <f t="shared" ref="K72:K81" si="18">K71</f>
        <v>0.4</v>
      </c>
      <c r="L72" s="1">
        <f>L71</f>
        <v>0.5</v>
      </c>
      <c r="M72" s="4">
        <f t="shared" si="14"/>
        <v>12.5</v>
      </c>
      <c r="N72" s="4">
        <f t="shared" si="12"/>
        <v>5</v>
      </c>
      <c r="O72" s="4">
        <f t="shared" si="15"/>
        <v>152.5</v>
      </c>
      <c r="P72" s="1"/>
      <c r="Q72" s="4">
        <f>Q69*H72</f>
        <v>180</v>
      </c>
    </row>
    <row r="73" spans="3:18" x14ac:dyDescent="0.25">
      <c r="D73" s="137">
        <v>4</v>
      </c>
      <c r="E73" s="57" t="str">
        <f>E131</f>
        <v>kit anticruda</v>
      </c>
      <c r="F73" s="31">
        <f>I135</f>
        <v>33.4</v>
      </c>
      <c r="G73" s="138">
        <v>1</v>
      </c>
      <c r="H73" s="31">
        <f t="shared" si="16"/>
        <v>33.4</v>
      </c>
      <c r="I73" s="19">
        <f t="shared" si="13"/>
        <v>55.666666666666664</v>
      </c>
      <c r="J73" s="31">
        <f t="shared" si="17"/>
        <v>22.266666666666666</v>
      </c>
      <c r="K73" s="88">
        <f t="shared" si="18"/>
        <v>0.4</v>
      </c>
      <c r="L73" s="30">
        <f t="shared" ref="L73:L81" si="19">L72</f>
        <v>0.5</v>
      </c>
      <c r="M73" s="123">
        <f t="shared" si="14"/>
        <v>27.833333333333332</v>
      </c>
      <c r="N73" s="123">
        <f t="shared" si="12"/>
        <v>11.133333333333333</v>
      </c>
      <c r="O73" s="139">
        <f t="shared" si="15"/>
        <v>339.56666666666666</v>
      </c>
      <c r="Q73" s="5">
        <f>Q69*H73</f>
        <v>400.79999999999995</v>
      </c>
    </row>
    <row r="74" spans="3:18" x14ac:dyDescent="0.25">
      <c r="D74" s="53">
        <v>5</v>
      </c>
      <c r="E74" s="2" t="s">
        <v>39</v>
      </c>
      <c r="F74" s="3">
        <f>85/20</f>
        <v>4.25</v>
      </c>
      <c r="G74" s="12">
        <v>3</v>
      </c>
      <c r="H74" s="3">
        <f t="shared" si="16"/>
        <v>12.75</v>
      </c>
      <c r="I74" s="19">
        <f t="shared" si="13"/>
        <v>21.25</v>
      </c>
      <c r="J74" s="3">
        <f t="shared" si="17"/>
        <v>8.5</v>
      </c>
      <c r="K74" s="88">
        <f t="shared" si="18"/>
        <v>0.4</v>
      </c>
      <c r="L74" s="1">
        <f t="shared" si="19"/>
        <v>0.5</v>
      </c>
      <c r="M74" s="4">
        <f t="shared" si="14"/>
        <v>10.625</v>
      </c>
      <c r="N74" s="4">
        <f t="shared" si="12"/>
        <v>4.25</v>
      </c>
      <c r="O74" s="46">
        <f t="shared" si="15"/>
        <v>129.625</v>
      </c>
      <c r="Q74" s="5">
        <f>Q69*H74</f>
        <v>153</v>
      </c>
    </row>
    <row r="75" spans="3:18" x14ac:dyDescent="0.25">
      <c r="D75" s="53">
        <v>6</v>
      </c>
      <c r="E75" s="2" t="s">
        <v>80</v>
      </c>
      <c r="F75" s="3">
        <f>I99</f>
        <v>2.5116666666666663</v>
      </c>
      <c r="G75" s="12">
        <v>4</v>
      </c>
      <c r="H75" s="3">
        <f t="shared" si="16"/>
        <v>10.046666666666665</v>
      </c>
      <c r="I75" s="19">
        <f t="shared" si="13"/>
        <v>16.744444444444444</v>
      </c>
      <c r="J75" s="3">
        <f t="shared" si="17"/>
        <v>6.6977777777777785</v>
      </c>
      <c r="K75" s="88">
        <f t="shared" si="18"/>
        <v>0.4</v>
      </c>
      <c r="L75" s="1">
        <f t="shared" si="19"/>
        <v>0.5</v>
      </c>
      <c r="M75" s="4">
        <f t="shared" si="14"/>
        <v>8.3722222222222218</v>
      </c>
      <c r="N75" s="4">
        <f t="shared" si="12"/>
        <v>3.3488888888888892</v>
      </c>
      <c r="O75" s="46">
        <f t="shared" si="15"/>
        <v>102.14111111111112</v>
      </c>
      <c r="Q75" s="5">
        <f>Q69*H75</f>
        <v>120.55999999999997</v>
      </c>
    </row>
    <row r="76" spans="3:18" x14ac:dyDescent="0.25">
      <c r="D76" s="53">
        <v>7</v>
      </c>
      <c r="E76" s="29" t="s">
        <v>41</v>
      </c>
      <c r="F76" s="19">
        <f>G104</f>
        <v>1.8</v>
      </c>
      <c r="G76" s="21">
        <v>3</v>
      </c>
      <c r="H76" s="3">
        <f>F76*G76</f>
        <v>5.4</v>
      </c>
      <c r="I76" s="19">
        <f t="shared" si="13"/>
        <v>9.0000000000000018</v>
      </c>
      <c r="J76" s="3">
        <f t="shared" si="17"/>
        <v>3.6000000000000014</v>
      </c>
      <c r="K76" s="88">
        <f t="shared" si="18"/>
        <v>0.4</v>
      </c>
      <c r="L76" s="1">
        <f t="shared" si="19"/>
        <v>0.5</v>
      </c>
      <c r="M76" s="4">
        <f t="shared" si="14"/>
        <v>4.5000000000000009</v>
      </c>
      <c r="N76" s="4">
        <f t="shared" si="12"/>
        <v>1.8000000000000007</v>
      </c>
      <c r="O76" s="46">
        <f t="shared" si="15"/>
        <v>54.90000000000002</v>
      </c>
      <c r="Q76" s="5">
        <f>Q69*H76</f>
        <v>64.800000000000011</v>
      </c>
    </row>
    <row r="77" spans="3:18" x14ac:dyDescent="0.25">
      <c r="D77" s="127">
        <v>8</v>
      </c>
      <c r="E77" s="121" t="s">
        <v>73</v>
      </c>
      <c r="F77" s="5">
        <f>I129</f>
        <v>49.770833333333329</v>
      </c>
      <c r="G77" s="94">
        <v>1</v>
      </c>
      <c r="H77" s="3">
        <f t="shared" si="16"/>
        <v>49.770833333333329</v>
      </c>
      <c r="I77" s="19">
        <f t="shared" si="13"/>
        <v>82.951388888888886</v>
      </c>
      <c r="J77" s="93">
        <f t="shared" si="17"/>
        <v>33.180555555555557</v>
      </c>
      <c r="K77" s="88">
        <f t="shared" si="18"/>
        <v>0.4</v>
      </c>
      <c r="L77" s="92">
        <f>L76</f>
        <v>0.5</v>
      </c>
      <c r="M77" s="95">
        <f t="shared" si="14"/>
        <v>41.475694444444443</v>
      </c>
      <c r="N77" s="95">
        <f t="shared" si="12"/>
        <v>16.590277777777779</v>
      </c>
      <c r="O77" s="114">
        <f t="shared" si="15"/>
        <v>506.00347222222223</v>
      </c>
      <c r="Q77" s="5">
        <f>Q69*H77</f>
        <v>597.25</v>
      </c>
    </row>
    <row r="78" spans="3:18" x14ac:dyDescent="0.25">
      <c r="D78" s="53">
        <v>9</v>
      </c>
      <c r="E78" s="121" t="s">
        <v>52</v>
      </c>
      <c r="F78" s="93">
        <v>10</v>
      </c>
      <c r="G78" s="94">
        <v>3</v>
      </c>
      <c r="H78" s="93">
        <f t="shared" si="16"/>
        <v>30</v>
      </c>
      <c r="I78" s="19">
        <f t="shared" si="13"/>
        <v>50</v>
      </c>
      <c r="J78" s="93">
        <f t="shared" si="17"/>
        <v>20</v>
      </c>
      <c r="K78" s="88">
        <f t="shared" si="18"/>
        <v>0.4</v>
      </c>
      <c r="L78" s="92">
        <f>L107</f>
        <v>0.5</v>
      </c>
      <c r="M78" s="95">
        <f t="shared" si="14"/>
        <v>25</v>
      </c>
      <c r="N78" s="95">
        <f t="shared" si="12"/>
        <v>10</v>
      </c>
      <c r="O78" s="114">
        <f t="shared" si="15"/>
        <v>305</v>
      </c>
      <c r="Q78" s="5">
        <f>Q69*H78</f>
        <v>360</v>
      </c>
    </row>
    <row r="79" spans="3:18" x14ac:dyDescent="0.25">
      <c r="D79" s="53">
        <v>10</v>
      </c>
      <c r="E79" s="29" t="s">
        <v>82</v>
      </c>
      <c r="F79" s="19">
        <f>G101</f>
        <v>51.5</v>
      </c>
      <c r="G79" s="21">
        <v>1</v>
      </c>
      <c r="H79" s="3">
        <f t="shared" si="16"/>
        <v>51.5</v>
      </c>
      <c r="I79" s="19">
        <f t="shared" si="13"/>
        <v>85.833333333333343</v>
      </c>
      <c r="J79" s="3">
        <f t="shared" si="17"/>
        <v>34.333333333333343</v>
      </c>
      <c r="K79" s="88">
        <f t="shared" si="18"/>
        <v>0.4</v>
      </c>
      <c r="L79" s="1">
        <f>L78</f>
        <v>0.5</v>
      </c>
      <c r="M79" s="95">
        <f t="shared" si="14"/>
        <v>42.916666666666671</v>
      </c>
      <c r="N79" s="4">
        <f t="shared" si="12"/>
        <v>17.166666666666671</v>
      </c>
      <c r="O79" s="46">
        <f t="shared" si="15"/>
        <v>523.58333333333348</v>
      </c>
      <c r="Q79" s="5">
        <f>Q69*H79</f>
        <v>618</v>
      </c>
    </row>
    <row r="80" spans="3:18" x14ac:dyDescent="0.25">
      <c r="D80" s="53">
        <v>11</v>
      </c>
      <c r="E80" s="29" t="s">
        <v>49</v>
      </c>
      <c r="F80" s="19">
        <v>6.375</v>
      </c>
      <c r="G80" s="21">
        <v>2</v>
      </c>
      <c r="H80" s="3">
        <f t="shared" si="16"/>
        <v>12.75</v>
      </c>
      <c r="I80" s="19">
        <f t="shared" si="13"/>
        <v>21.25</v>
      </c>
      <c r="J80" s="3">
        <f t="shared" si="17"/>
        <v>8.5</v>
      </c>
      <c r="K80" s="88">
        <f t="shared" si="18"/>
        <v>0.4</v>
      </c>
      <c r="L80" s="1">
        <f t="shared" si="19"/>
        <v>0.5</v>
      </c>
      <c r="M80" s="95">
        <f t="shared" si="14"/>
        <v>10.625</v>
      </c>
      <c r="N80" s="4">
        <f t="shared" si="12"/>
        <v>4.25</v>
      </c>
      <c r="O80" s="46">
        <f t="shared" si="15"/>
        <v>129.625</v>
      </c>
      <c r="Q80" s="5">
        <f>Q69*H80</f>
        <v>153</v>
      </c>
    </row>
    <row r="81" spans="4:17" x14ac:dyDescent="0.25">
      <c r="D81" s="53">
        <v>12</v>
      </c>
      <c r="E81" s="29" t="s">
        <v>79</v>
      </c>
      <c r="F81" s="19">
        <v>120</v>
      </c>
      <c r="G81" s="21">
        <v>1</v>
      </c>
      <c r="H81" s="3">
        <f t="shared" si="16"/>
        <v>120</v>
      </c>
      <c r="I81" s="19">
        <f t="shared" si="13"/>
        <v>200</v>
      </c>
      <c r="J81" s="3">
        <f t="shared" si="17"/>
        <v>80</v>
      </c>
      <c r="K81" s="88">
        <f t="shared" si="18"/>
        <v>0.4</v>
      </c>
      <c r="L81" s="1">
        <f t="shared" si="19"/>
        <v>0.5</v>
      </c>
      <c r="M81" s="95">
        <f t="shared" si="14"/>
        <v>100</v>
      </c>
      <c r="N81" s="4">
        <f t="shared" si="12"/>
        <v>40</v>
      </c>
      <c r="O81" s="46">
        <f t="shared" si="15"/>
        <v>1220</v>
      </c>
      <c r="Q81" s="5">
        <f>Q69*H81</f>
        <v>1440</v>
      </c>
    </row>
    <row r="82" spans="4:17" x14ac:dyDescent="0.25">
      <c r="D82" s="17"/>
      <c r="F82" s="18"/>
      <c r="G82" s="21"/>
      <c r="H82" s="1"/>
      <c r="I82" s="1"/>
      <c r="J82" s="1"/>
      <c r="K82" s="1"/>
      <c r="L82" s="1"/>
      <c r="M82" s="1"/>
      <c r="N82" s="1"/>
      <c r="O82" s="41"/>
      <c r="Q82" s="1"/>
    </row>
    <row r="83" spans="4:17" x14ac:dyDescent="0.25">
      <c r="D83" s="17"/>
      <c r="F83" s="18"/>
      <c r="G83" s="18"/>
      <c r="H83" s="4">
        <f>SUM(H70:H82)/12</f>
        <v>29.634791666666668</v>
      </c>
      <c r="I83" s="4">
        <f>SUM(I70:I82)/12</f>
        <v>49.391319444444441</v>
      </c>
      <c r="J83" s="1"/>
      <c r="K83" s="1"/>
      <c r="L83" s="1"/>
      <c r="M83" s="4">
        <f>SUM(M70:M82)</f>
        <v>296.34791666666666</v>
      </c>
      <c r="N83" s="4">
        <f>SUM(N71:N82)</f>
        <v>116.20583333333335</v>
      </c>
      <c r="O83" s="46">
        <f>SUM(O70:O82)</f>
        <v>3615.4445833333334</v>
      </c>
      <c r="Q83" s="4">
        <f>SUM(Q70:Q82)</f>
        <v>4267.41</v>
      </c>
    </row>
    <row r="84" spans="4:17" x14ac:dyDescent="0.25">
      <c r="D84" s="17"/>
      <c r="E84" s="18"/>
      <c r="F84" s="18"/>
      <c r="G84" s="18"/>
      <c r="H84" s="88">
        <f>+H83*I84/I83</f>
        <v>0.60000000000000009</v>
      </c>
      <c r="I84" s="89">
        <v>1</v>
      </c>
      <c r="J84" s="1"/>
      <c r="K84" s="1"/>
      <c r="L84" s="1"/>
      <c r="M84" s="1"/>
      <c r="N84" s="1"/>
      <c r="O84" s="41"/>
      <c r="P84" s="10"/>
    </row>
    <row r="85" spans="4:17" ht="15.75" thickBot="1" x14ac:dyDescent="0.3">
      <c r="D85" s="22"/>
      <c r="E85" s="23"/>
      <c r="F85" s="23"/>
      <c r="G85" s="23"/>
      <c r="H85" s="42"/>
      <c r="I85" s="42"/>
      <c r="J85" s="42"/>
      <c r="K85" s="42"/>
      <c r="L85" s="42"/>
      <c r="M85" s="42"/>
      <c r="N85" s="42"/>
      <c r="O85" s="115"/>
      <c r="P85" s="10"/>
    </row>
    <row r="86" spans="4:17" x14ac:dyDescent="0.25">
      <c r="J86" s="3"/>
      <c r="K86" s="88"/>
    </row>
    <row r="87" spans="4:17" x14ac:dyDescent="0.25">
      <c r="J87" s="3"/>
      <c r="K87" s="88"/>
    </row>
    <row r="88" spans="4:17" x14ac:dyDescent="0.25">
      <c r="J88" s="3"/>
      <c r="K88" s="88"/>
    </row>
    <row r="89" spans="4:17" x14ac:dyDescent="0.25">
      <c r="D89" s="19">
        <v>7</v>
      </c>
      <c r="E89" s="2" t="s">
        <v>66</v>
      </c>
      <c r="F89" s="19">
        <v>7</v>
      </c>
      <c r="G89" s="19">
        <f>D89/F89</f>
        <v>1</v>
      </c>
      <c r="H89" s="1">
        <v>1</v>
      </c>
      <c r="I89" s="3">
        <f t="shared" ref="I89" si="20">G89*H89</f>
        <v>1</v>
      </c>
      <c r="J89" s="43"/>
      <c r="K89" s="88"/>
      <c r="L89" s="1"/>
      <c r="M89" s="4"/>
      <c r="N89" s="4"/>
      <c r="O89" s="4"/>
    </row>
    <row r="90" spans="4:17" x14ac:dyDescent="0.25">
      <c r="D90" s="19"/>
      <c r="E90" s="18" t="s">
        <v>65</v>
      </c>
      <c r="F90" s="19">
        <v>16.149999999999999</v>
      </c>
      <c r="G90" s="19">
        <f t="shared" ref="G90:G92" si="21">D90/F90</f>
        <v>0</v>
      </c>
      <c r="H90" s="1">
        <v>1</v>
      </c>
      <c r="I90" s="3">
        <f t="shared" ref="I90:I92" si="22">G90*H90</f>
        <v>0</v>
      </c>
    </row>
    <row r="91" spans="4:17" x14ac:dyDescent="0.25">
      <c r="D91" s="19"/>
      <c r="E91" s="18" t="s">
        <v>64</v>
      </c>
      <c r="F91" s="19">
        <v>16.149999999999999</v>
      </c>
      <c r="G91" s="19">
        <f t="shared" si="21"/>
        <v>0</v>
      </c>
      <c r="H91" s="1">
        <v>1</v>
      </c>
      <c r="I91" s="3">
        <f t="shared" si="22"/>
        <v>0</v>
      </c>
      <c r="J91" s="43"/>
      <c r="K91" s="88"/>
      <c r="L91" s="1"/>
      <c r="M91" s="4"/>
      <c r="N91" s="4"/>
      <c r="O91" s="4"/>
    </row>
    <row r="92" spans="4:17" x14ac:dyDescent="0.25">
      <c r="D92" s="19"/>
      <c r="E92" s="29" t="s">
        <v>63</v>
      </c>
      <c r="F92" s="19">
        <v>16.149999999999999</v>
      </c>
      <c r="G92" s="19">
        <f t="shared" si="21"/>
        <v>0</v>
      </c>
      <c r="H92" s="1">
        <v>1</v>
      </c>
      <c r="I92" s="3">
        <f t="shared" si="22"/>
        <v>0</v>
      </c>
    </row>
    <row r="93" spans="4:17" x14ac:dyDescent="0.25">
      <c r="D93" s="19"/>
      <c r="E93" s="1"/>
      <c r="F93" s="18"/>
      <c r="G93" s="19"/>
      <c r="H93" s="1"/>
      <c r="I93" s="3"/>
    </row>
    <row r="94" spans="4:17" x14ac:dyDescent="0.25">
      <c r="D94" s="19">
        <v>10</v>
      </c>
      <c r="E94" s="108" t="s">
        <v>67</v>
      </c>
      <c r="F94" s="1">
        <v>1</v>
      </c>
      <c r="G94" s="19">
        <f>D94/F94</f>
        <v>10</v>
      </c>
      <c r="H94" s="1">
        <v>1</v>
      </c>
      <c r="I94" s="3">
        <f>G94*H94</f>
        <v>10</v>
      </c>
    </row>
    <row r="95" spans="4:17" x14ac:dyDescent="0.25">
      <c r="D95" s="19"/>
      <c r="E95" s="29" t="s">
        <v>50</v>
      </c>
      <c r="F95" s="18"/>
      <c r="G95" s="18"/>
      <c r="H95" s="1"/>
      <c r="I95" s="1"/>
    </row>
    <row r="96" spans="4:17" x14ac:dyDescent="0.25">
      <c r="D96" s="19"/>
      <c r="E96" s="29" t="s">
        <v>56</v>
      </c>
      <c r="F96" s="18"/>
      <c r="G96" s="18"/>
      <c r="H96" s="1"/>
      <c r="I96" s="1"/>
    </row>
    <row r="97" spans="4:15" x14ac:dyDescent="0.25">
      <c r="D97" s="19"/>
      <c r="E97" s="1"/>
      <c r="F97" s="18"/>
      <c r="G97" s="19"/>
      <c r="H97" s="1"/>
      <c r="I97" s="1"/>
    </row>
    <row r="98" spans="4:15" x14ac:dyDescent="0.25">
      <c r="D98" s="63"/>
      <c r="E98" s="2" t="s">
        <v>38</v>
      </c>
      <c r="F98" s="3">
        <v>3.9</v>
      </c>
      <c r="G98" s="19"/>
      <c r="H98" s="1"/>
      <c r="I98" s="1"/>
    </row>
    <row r="99" spans="4:15" x14ac:dyDescent="0.25">
      <c r="D99" s="19">
        <v>150.69999999999999</v>
      </c>
      <c r="E99" s="2" t="s">
        <v>80</v>
      </c>
      <c r="F99" s="1">
        <v>60</v>
      </c>
      <c r="G99" s="19">
        <f>D99/F99</f>
        <v>2.5116666666666663</v>
      </c>
      <c r="H99" s="1">
        <v>1</v>
      </c>
      <c r="I99" s="3">
        <f>G99*H99</f>
        <v>2.5116666666666663</v>
      </c>
    </row>
    <row r="100" spans="4:15" x14ac:dyDescent="0.25">
      <c r="D100" s="19"/>
      <c r="E100" s="2"/>
      <c r="F100" s="1"/>
      <c r="G100" s="19"/>
      <c r="H100" s="1"/>
      <c r="I100" s="3"/>
    </row>
    <row r="101" spans="4:15" x14ac:dyDescent="0.25">
      <c r="D101" s="19">
        <v>51.5</v>
      </c>
      <c r="E101" s="29" t="s">
        <v>51</v>
      </c>
      <c r="F101" s="1">
        <v>1</v>
      </c>
      <c r="G101" s="19">
        <f t="shared" ref="G101:G102" si="23">D101/F101</f>
        <v>51.5</v>
      </c>
      <c r="H101" s="1">
        <v>1</v>
      </c>
      <c r="I101" s="3">
        <f t="shared" ref="I101:I104" si="24">G101*H101</f>
        <v>51.5</v>
      </c>
    </row>
    <row r="102" spans="4:15" x14ac:dyDescent="0.25">
      <c r="D102" s="19"/>
      <c r="E102" s="29" t="s">
        <v>49</v>
      </c>
      <c r="F102" s="1">
        <v>1</v>
      </c>
      <c r="G102" s="19">
        <f t="shared" si="23"/>
        <v>0</v>
      </c>
      <c r="H102" s="1">
        <v>1</v>
      </c>
      <c r="I102" s="3">
        <f t="shared" si="24"/>
        <v>0</v>
      </c>
    </row>
    <row r="103" spans="4:15" x14ac:dyDescent="0.25">
      <c r="D103" s="19">
        <v>66.7</v>
      </c>
      <c r="E103" s="108" t="s">
        <v>81</v>
      </c>
      <c r="F103" s="1">
        <v>1</v>
      </c>
      <c r="G103" s="19">
        <f>D103/F103</f>
        <v>66.7</v>
      </c>
      <c r="H103" s="1">
        <v>1</v>
      </c>
      <c r="I103" s="3">
        <f t="shared" si="24"/>
        <v>66.7</v>
      </c>
    </row>
    <row r="104" spans="4:15" x14ac:dyDescent="0.25">
      <c r="D104" s="19">
        <v>108</v>
      </c>
      <c r="E104" s="29" t="s">
        <v>41</v>
      </c>
      <c r="F104" s="1">
        <v>60</v>
      </c>
      <c r="G104" s="19">
        <f t="shared" ref="G104:G118" si="25">D104/F104</f>
        <v>1.8</v>
      </c>
      <c r="H104" s="1">
        <v>1</v>
      </c>
      <c r="I104" s="3">
        <f t="shared" si="24"/>
        <v>1.8</v>
      </c>
    </row>
    <row r="105" spans="4:15" x14ac:dyDescent="0.25">
      <c r="D105" s="19">
        <v>45.5</v>
      </c>
      <c r="E105" s="29" t="s">
        <v>83</v>
      </c>
      <c r="F105" s="18">
        <v>10</v>
      </c>
      <c r="G105" s="19">
        <f t="shared" si="25"/>
        <v>4.55</v>
      </c>
      <c r="H105" s="1">
        <v>1</v>
      </c>
      <c r="I105" s="3">
        <f t="shared" ref="I105" si="26">G105*H105</f>
        <v>4.55</v>
      </c>
    </row>
    <row r="106" spans="4:15" x14ac:dyDescent="0.25">
      <c r="D106" s="19"/>
      <c r="E106" s="29" t="s">
        <v>48</v>
      </c>
      <c r="F106" s="18">
        <v>1</v>
      </c>
      <c r="G106" s="19">
        <f t="shared" si="25"/>
        <v>0</v>
      </c>
      <c r="H106" s="1">
        <v>1</v>
      </c>
      <c r="I106" s="3">
        <f t="shared" ref="I106:I118" si="27">G106*H106</f>
        <v>0</v>
      </c>
    </row>
    <row r="107" spans="4:15" x14ac:dyDescent="0.25">
      <c r="D107" s="19"/>
      <c r="E107" s="29" t="s">
        <v>58</v>
      </c>
      <c r="F107" s="18">
        <v>1</v>
      </c>
      <c r="G107" s="19">
        <f t="shared" si="25"/>
        <v>0</v>
      </c>
      <c r="H107" s="1">
        <v>1</v>
      </c>
      <c r="I107" s="3">
        <f t="shared" si="27"/>
        <v>0</v>
      </c>
      <c r="J107" s="43">
        <f>I110-H110</f>
        <v>7</v>
      </c>
      <c r="K107" s="88">
        <f>J107/I110</f>
        <v>0.875</v>
      </c>
      <c r="L107" s="1">
        <f>L76</f>
        <v>0.5</v>
      </c>
      <c r="M107" s="4">
        <f>L107*I110</f>
        <v>4</v>
      </c>
      <c r="N107" s="4">
        <f>L107*J107</f>
        <v>3.5</v>
      </c>
      <c r="O107" s="46">
        <f>N107*30.5</f>
        <v>106.75</v>
      </c>
    </row>
    <row r="108" spans="4:15" x14ac:dyDescent="0.25">
      <c r="D108" s="19"/>
      <c r="E108" s="29" t="s">
        <v>36</v>
      </c>
      <c r="F108" s="18">
        <v>1</v>
      </c>
      <c r="G108" s="19">
        <f t="shared" si="25"/>
        <v>0</v>
      </c>
      <c r="H108" s="1">
        <v>1</v>
      </c>
      <c r="I108" s="3">
        <f t="shared" si="27"/>
        <v>0</v>
      </c>
    </row>
    <row r="109" spans="4:15" x14ac:dyDescent="0.25">
      <c r="D109" s="19"/>
      <c r="E109" s="29"/>
      <c r="F109" s="18">
        <v>1</v>
      </c>
      <c r="G109" s="19">
        <f t="shared" si="25"/>
        <v>0</v>
      </c>
      <c r="H109" s="1">
        <v>1</v>
      </c>
      <c r="I109" s="3">
        <f t="shared" si="27"/>
        <v>0</v>
      </c>
    </row>
    <row r="110" spans="4:15" x14ac:dyDescent="0.25">
      <c r="D110" s="63">
        <v>8</v>
      </c>
      <c r="E110" s="29" t="s">
        <v>42</v>
      </c>
      <c r="F110" s="18">
        <v>1</v>
      </c>
      <c r="G110" s="19">
        <f t="shared" si="25"/>
        <v>8</v>
      </c>
      <c r="H110" s="1">
        <v>1</v>
      </c>
      <c r="I110" s="3">
        <f t="shared" si="27"/>
        <v>8</v>
      </c>
    </row>
    <row r="111" spans="4:15" x14ac:dyDescent="0.25">
      <c r="D111" s="19">
        <v>120</v>
      </c>
      <c r="E111" s="2" t="s">
        <v>39</v>
      </c>
      <c r="F111" s="18">
        <v>20</v>
      </c>
      <c r="G111" s="19">
        <f t="shared" si="25"/>
        <v>6</v>
      </c>
      <c r="H111" s="1">
        <v>1</v>
      </c>
      <c r="I111" s="3">
        <f t="shared" si="27"/>
        <v>6</v>
      </c>
    </row>
    <row r="112" spans="4:15" x14ac:dyDescent="0.25">
      <c r="D112" s="19">
        <v>120</v>
      </c>
      <c r="E112" s="29" t="s">
        <v>79</v>
      </c>
      <c r="F112" s="18">
        <v>1</v>
      </c>
      <c r="G112" s="19">
        <f t="shared" si="25"/>
        <v>120</v>
      </c>
      <c r="H112" s="1">
        <v>1</v>
      </c>
      <c r="I112" s="3">
        <f t="shared" si="27"/>
        <v>120</v>
      </c>
    </row>
    <row r="113" spans="3:9" x14ac:dyDescent="0.25">
      <c r="D113" s="19">
        <v>10</v>
      </c>
      <c r="E113" s="29" t="s">
        <v>59</v>
      </c>
      <c r="F113" s="18">
        <v>1</v>
      </c>
      <c r="G113" s="19">
        <f t="shared" si="25"/>
        <v>10</v>
      </c>
      <c r="H113" s="1">
        <v>1</v>
      </c>
      <c r="I113" s="3">
        <f t="shared" si="27"/>
        <v>10</v>
      </c>
    </row>
    <row r="114" spans="3:9" x14ac:dyDescent="0.25">
      <c r="D114" s="19"/>
      <c r="E114" s="29" t="s">
        <v>60</v>
      </c>
      <c r="F114" s="18">
        <v>1</v>
      </c>
      <c r="G114" s="19">
        <f t="shared" si="25"/>
        <v>0</v>
      </c>
      <c r="H114" s="1">
        <v>1</v>
      </c>
      <c r="I114" s="3">
        <f t="shared" si="27"/>
        <v>0</v>
      </c>
    </row>
    <row r="115" spans="3:9" x14ac:dyDescent="0.25">
      <c r="D115" s="19">
        <v>10</v>
      </c>
      <c r="E115" s="29" t="s">
        <v>61</v>
      </c>
      <c r="F115" s="18">
        <v>1</v>
      </c>
      <c r="G115" s="19">
        <f t="shared" si="25"/>
        <v>10</v>
      </c>
      <c r="H115" s="1">
        <v>1</v>
      </c>
      <c r="I115" s="3">
        <f t="shared" si="27"/>
        <v>10</v>
      </c>
    </row>
    <row r="116" spans="3:9" x14ac:dyDescent="0.25">
      <c r="D116" s="19"/>
      <c r="E116" s="29" t="s">
        <v>62</v>
      </c>
      <c r="F116" s="18">
        <v>1</v>
      </c>
      <c r="G116" s="19">
        <f t="shared" si="25"/>
        <v>0</v>
      </c>
      <c r="H116" s="1">
        <v>1</v>
      </c>
      <c r="I116" s="3">
        <f t="shared" si="27"/>
        <v>0</v>
      </c>
    </row>
    <row r="117" spans="3:9" x14ac:dyDescent="0.25">
      <c r="D117" s="19"/>
      <c r="E117" s="2" t="s">
        <v>37</v>
      </c>
      <c r="F117" s="18">
        <v>1</v>
      </c>
      <c r="G117" s="19">
        <f t="shared" si="25"/>
        <v>0</v>
      </c>
      <c r="H117" s="1">
        <v>1</v>
      </c>
      <c r="I117" s="3">
        <f t="shared" si="27"/>
        <v>0</v>
      </c>
    </row>
    <row r="118" spans="3:9" x14ac:dyDescent="0.25">
      <c r="D118" s="3">
        <v>10</v>
      </c>
      <c r="E118" s="29" t="s">
        <v>57</v>
      </c>
      <c r="F118" s="18">
        <v>1</v>
      </c>
      <c r="G118" s="19">
        <f t="shared" si="25"/>
        <v>10</v>
      </c>
      <c r="H118" s="1">
        <v>1</v>
      </c>
      <c r="I118" s="3">
        <f t="shared" si="27"/>
        <v>10</v>
      </c>
    </row>
    <row r="119" spans="3:9" x14ac:dyDescent="0.25">
      <c r="D119" s="1"/>
      <c r="E119" s="1"/>
      <c r="F119" s="1"/>
      <c r="G119" s="1"/>
      <c r="H119" s="1"/>
      <c r="I119" s="1"/>
    </row>
    <row r="120" spans="3:9" ht="15.75" thickBot="1" x14ac:dyDescent="0.3">
      <c r="D120" s="44"/>
      <c r="E120" s="44"/>
      <c r="F120" s="44"/>
      <c r="G120" s="44"/>
      <c r="H120" s="44"/>
      <c r="I120" s="44"/>
    </row>
    <row r="121" spans="3:9" x14ac:dyDescent="0.25">
      <c r="D121" s="130"/>
      <c r="E121" s="51" t="s">
        <v>69</v>
      </c>
      <c r="F121" s="72" t="s">
        <v>76</v>
      </c>
      <c r="G121" s="51"/>
      <c r="H121" s="51"/>
      <c r="I121" s="40"/>
    </row>
    <row r="122" spans="3:9" x14ac:dyDescent="0.25">
      <c r="D122" s="131">
        <v>5</v>
      </c>
      <c r="E122" s="1" t="s">
        <v>68</v>
      </c>
      <c r="F122" s="2">
        <v>1</v>
      </c>
      <c r="G122" s="19">
        <f t="shared" ref="G122" si="28">D122/F122</f>
        <v>5</v>
      </c>
      <c r="H122" s="1">
        <v>1</v>
      </c>
      <c r="I122" s="59">
        <f t="shared" ref="I122" si="29">G122*H122</f>
        <v>5</v>
      </c>
    </row>
    <row r="123" spans="3:9" x14ac:dyDescent="0.25">
      <c r="D123" s="131">
        <v>47.8</v>
      </c>
      <c r="E123" s="1" t="s">
        <v>70</v>
      </c>
      <c r="F123" s="2">
        <v>24</v>
      </c>
      <c r="G123" s="19">
        <f t="shared" ref="G123:G124" si="30">D123/F123</f>
        <v>1.9916666666666665</v>
      </c>
      <c r="H123" s="1">
        <v>5</v>
      </c>
      <c r="I123" s="59">
        <f t="shared" ref="I123:I124" si="31">G123*H123</f>
        <v>9.9583333333333321</v>
      </c>
    </row>
    <row r="124" spans="3:9" x14ac:dyDescent="0.25">
      <c r="D124">
        <v>617</v>
      </c>
      <c r="E124" s="92" t="s">
        <v>90</v>
      </c>
      <c r="F124" s="2">
        <v>300</v>
      </c>
      <c r="G124" s="19">
        <f t="shared" si="30"/>
        <v>2.0566666666666666</v>
      </c>
      <c r="H124">
        <v>5</v>
      </c>
      <c r="I124" s="59">
        <f t="shared" si="31"/>
        <v>10.283333333333333</v>
      </c>
    </row>
    <row r="125" spans="3:9" x14ac:dyDescent="0.25">
      <c r="D125" s="131">
        <v>2</v>
      </c>
      <c r="E125" s="1" t="s">
        <v>71</v>
      </c>
      <c r="F125" s="2">
        <v>1</v>
      </c>
      <c r="G125" s="19">
        <f>D125/F125</f>
        <v>2</v>
      </c>
      <c r="H125" s="1">
        <v>1</v>
      </c>
      <c r="I125" s="59">
        <f>G125*H125</f>
        <v>2</v>
      </c>
    </row>
    <row r="126" spans="3:9" x14ac:dyDescent="0.25">
      <c r="D126" s="131">
        <v>51.5</v>
      </c>
      <c r="E126" s="1" t="s">
        <v>72</v>
      </c>
      <c r="F126" s="2">
        <v>24</v>
      </c>
      <c r="G126" s="19">
        <f>D126/F126</f>
        <v>2.1458333333333335</v>
      </c>
      <c r="H126" s="1">
        <v>5</v>
      </c>
      <c r="I126" s="59">
        <f>G126*H126</f>
        <v>10.729166666666668</v>
      </c>
    </row>
    <row r="127" spans="3:9" x14ac:dyDescent="0.25">
      <c r="C127" t="s">
        <v>91</v>
      </c>
      <c r="D127" s="131">
        <v>220</v>
      </c>
      <c r="E127" s="1" t="s">
        <v>74</v>
      </c>
      <c r="F127" s="2">
        <v>100</v>
      </c>
      <c r="G127" s="19">
        <f>D127/F127</f>
        <v>2.2000000000000002</v>
      </c>
      <c r="H127" s="1">
        <v>5</v>
      </c>
      <c r="I127" s="59">
        <f>G127*H127</f>
        <v>11</v>
      </c>
    </row>
    <row r="128" spans="3:9" x14ac:dyDescent="0.25">
      <c r="D128" s="131">
        <v>0.8</v>
      </c>
      <c r="E128" s="1" t="s">
        <v>78</v>
      </c>
      <c r="F128" s="2">
        <v>1</v>
      </c>
      <c r="G128" s="19">
        <f>D128/F128</f>
        <v>0.8</v>
      </c>
      <c r="H128" s="1">
        <v>1</v>
      </c>
      <c r="I128" s="59">
        <f>G128*H128</f>
        <v>0.8</v>
      </c>
    </row>
    <row r="129" spans="4:9" ht="15.75" thickBot="1" x14ac:dyDescent="0.3">
      <c r="D129" s="37"/>
      <c r="E129" s="42"/>
      <c r="F129" s="132"/>
      <c r="G129" s="42"/>
      <c r="H129" s="42"/>
      <c r="I129" s="47">
        <f>SUM(I122:I128)</f>
        <v>49.770833333333329</v>
      </c>
    </row>
    <row r="130" spans="4:9" ht="15.75" thickBot="1" x14ac:dyDescent="0.3">
      <c r="D130" s="44"/>
      <c r="E130" s="44"/>
      <c r="F130" s="128"/>
      <c r="G130" s="44"/>
      <c r="H130" s="44"/>
      <c r="I130" s="44"/>
    </row>
    <row r="131" spans="4:9" x14ac:dyDescent="0.25">
      <c r="D131" s="130"/>
      <c r="E131" s="51" t="s">
        <v>75</v>
      </c>
      <c r="F131" s="72"/>
      <c r="G131" s="51"/>
      <c r="H131" s="51"/>
      <c r="I131" s="40"/>
    </row>
    <row r="132" spans="4:9" x14ac:dyDescent="0.25">
      <c r="D132" s="131">
        <v>10</v>
      </c>
      <c r="E132" s="1" t="s">
        <v>52</v>
      </c>
      <c r="F132" s="2">
        <v>1</v>
      </c>
      <c r="G132" s="19">
        <f t="shared" ref="G132:G134" si="32">D132/F132</f>
        <v>10</v>
      </c>
      <c r="H132" s="1">
        <v>2</v>
      </c>
      <c r="I132" s="59">
        <f t="shared" ref="I132:I134" si="33">G132*H132</f>
        <v>20</v>
      </c>
    </row>
    <row r="133" spans="4:9" x14ac:dyDescent="0.25">
      <c r="D133" s="131">
        <v>63</v>
      </c>
      <c r="E133" s="1" t="s">
        <v>77</v>
      </c>
      <c r="F133" s="2">
        <v>10</v>
      </c>
      <c r="G133" s="19">
        <f t="shared" si="32"/>
        <v>6.3</v>
      </c>
      <c r="H133" s="1">
        <v>2</v>
      </c>
      <c r="I133" s="59">
        <f t="shared" si="33"/>
        <v>12.6</v>
      </c>
    </row>
    <row r="134" spans="4:9" x14ac:dyDescent="0.25">
      <c r="D134" s="131">
        <v>0.8</v>
      </c>
      <c r="E134" s="1" t="s">
        <v>78</v>
      </c>
      <c r="F134" s="2">
        <v>1</v>
      </c>
      <c r="G134" s="19">
        <f t="shared" si="32"/>
        <v>0.8</v>
      </c>
      <c r="H134" s="1">
        <v>1</v>
      </c>
      <c r="I134" s="59">
        <f t="shared" si="33"/>
        <v>0.8</v>
      </c>
    </row>
    <row r="135" spans="4:9" x14ac:dyDescent="0.25">
      <c r="D135" s="35"/>
      <c r="E135" s="1"/>
      <c r="F135" s="2"/>
      <c r="G135" s="1"/>
      <c r="H135" s="1"/>
      <c r="I135" s="46">
        <f>SUM(I132:I134)</f>
        <v>33.4</v>
      </c>
    </row>
    <row r="136" spans="4:9" ht="15.75" thickBot="1" x14ac:dyDescent="0.3">
      <c r="D136" s="37"/>
      <c r="E136" s="42"/>
      <c r="F136" s="42"/>
      <c r="G136" s="42"/>
      <c r="H136" s="42"/>
      <c r="I136" s="115"/>
    </row>
    <row r="137" spans="4:9" x14ac:dyDescent="0.25">
      <c r="D137" s="30"/>
      <c r="E137" s="29" t="s">
        <v>88</v>
      </c>
      <c r="F137" s="30"/>
      <c r="G137" s="30"/>
      <c r="H137" s="30"/>
      <c r="I137" s="30"/>
    </row>
    <row r="138" spans="4:9" x14ac:dyDescent="0.25">
      <c r="D138" s="1"/>
      <c r="E138" s="29" t="s">
        <v>89</v>
      </c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1"/>
      <c r="E182" s="1"/>
      <c r="F182" s="1"/>
      <c r="G182" s="1"/>
      <c r="H182" s="1"/>
      <c r="I182" s="1"/>
    </row>
    <row r="183" spans="4:9" x14ac:dyDescent="0.25">
      <c r="D183" s="1"/>
      <c r="E183" s="1"/>
      <c r="F183" s="1"/>
      <c r="G183" s="1"/>
      <c r="H183" s="1"/>
      <c r="I183" s="1"/>
    </row>
    <row r="184" spans="4:9" x14ac:dyDescent="0.25">
      <c r="D184" s="1"/>
      <c r="E184" s="1"/>
      <c r="F184" s="1"/>
      <c r="G184" s="1"/>
      <c r="H184" s="1"/>
      <c r="I184" s="1"/>
    </row>
    <row r="185" spans="4:9" x14ac:dyDescent="0.25">
      <c r="D185" s="1"/>
      <c r="E185" s="1"/>
      <c r="F185" s="1"/>
      <c r="G185" s="1"/>
      <c r="H185" s="1"/>
      <c r="I185" s="1"/>
    </row>
    <row r="186" spans="4:9" x14ac:dyDescent="0.25">
      <c r="D186" s="1"/>
      <c r="E186" s="1"/>
      <c r="F186" s="1"/>
      <c r="G186" s="1"/>
      <c r="H186" s="1"/>
      <c r="I186" s="1"/>
    </row>
    <row r="187" spans="4:9" x14ac:dyDescent="0.25">
      <c r="D187" s="1"/>
      <c r="E187" s="1"/>
      <c r="F187" s="1"/>
      <c r="G187" s="1"/>
      <c r="H187" s="1"/>
      <c r="I187" s="1"/>
    </row>
    <row r="188" spans="4:9" x14ac:dyDescent="0.25">
      <c r="D188" s="1"/>
      <c r="E188" s="1"/>
      <c r="F188" s="1"/>
      <c r="G188" s="1"/>
      <c r="H188" s="1"/>
      <c r="I188" s="1"/>
    </row>
  </sheetData>
  <printOptions horizontalCentered="1" verticalCentered="1"/>
  <pageMargins left="0" right="0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negocios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Medina</dc:creator>
  <cp:lastModifiedBy>luis medina</cp:lastModifiedBy>
  <cp:lastPrinted>2026-02-03T18:25:56Z</cp:lastPrinted>
  <dcterms:created xsi:type="dcterms:W3CDTF">2023-02-10T19:17:09Z</dcterms:created>
  <dcterms:modified xsi:type="dcterms:W3CDTF">2026-02-04T19:02:26Z</dcterms:modified>
</cp:coreProperties>
</file>